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840" windowWidth="28800" windowHeight="11460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KONTROLNA TABLICA" sheetId="8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5" i="3" l="1"/>
  <c r="H55" i="3"/>
  <c r="I51" i="3"/>
  <c r="H51" i="3"/>
  <c r="I47" i="3"/>
  <c r="H47" i="3"/>
  <c r="I43" i="3"/>
  <c r="H43" i="3"/>
  <c r="I39" i="3"/>
  <c r="H39" i="3"/>
  <c r="I35" i="3"/>
  <c r="H35" i="3"/>
  <c r="I31" i="3"/>
  <c r="H31" i="3"/>
  <c r="I27" i="3"/>
  <c r="H27" i="3"/>
  <c r="I23" i="3"/>
  <c r="H23" i="3"/>
  <c r="I19" i="3"/>
  <c r="H19" i="3"/>
  <c r="I15" i="3"/>
  <c r="H15" i="3"/>
  <c r="I54" i="3" l="1"/>
  <c r="H54" i="3"/>
  <c r="I50" i="3"/>
  <c r="H50" i="3"/>
  <c r="H49" i="3"/>
  <c r="I46" i="3"/>
  <c r="H46" i="3"/>
  <c r="I42" i="3"/>
  <c r="H42" i="3"/>
  <c r="I38" i="3"/>
  <c r="H38" i="3"/>
  <c r="I34" i="3"/>
  <c r="H34" i="3"/>
  <c r="I30" i="3"/>
  <c r="H30" i="3"/>
  <c r="I26" i="3"/>
  <c r="H26" i="3"/>
  <c r="I22" i="3"/>
  <c r="H22" i="3"/>
  <c r="I18" i="3"/>
  <c r="H18" i="3"/>
  <c r="I14" i="3"/>
  <c r="H14" i="3"/>
  <c r="F102" i="3" l="1"/>
  <c r="F66" i="3" s="1"/>
  <c r="D28" i="8"/>
  <c r="D15" i="8"/>
  <c r="D32" i="8"/>
  <c r="C13" i="8"/>
  <c r="D37" i="8" l="1"/>
  <c r="J199" i="7"/>
  <c r="I197" i="7"/>
  <c r="I198" i="7"/>
  <c r="I199" i="7"/>
  <c r="I196" i="7"/>
  <c r="J179" i="7"/>
  <c r="J180" i="7"/>
  <c r="J181" i="7"/>
  <c r="J182" i="7"/>
  <c r="J183" i="7"/>
  <c r="J185" i="7"/>
  <c r="J186" i="7"/>
  <c r="J187" i="7"/>
  <c r="J188" i="7"/>
  <c r="J191" i="7"/>
  <c r="I179" i="7"/>
  <c r="I180" i="7"/>
  <c r="I181" i="7"/>
  <c r="I182" i="7"/>
  <c r="I183" i="7"/>
  <c r="I187" i="7"/>
  <c r="I188" i="7"/>
  <c r="I191" i="7"/>
  <c r="J170" i="7"/>
  <c r="J171" i="7"/>
  <c r="I170" i="7"/>
  <c r="I171" i="7"/>
  <c r="J162" i="7"/>
  <c r="I162" i="7"/>
  <c r="J129" i="7"/>
  <c r="J131" i="7"/>
  <c r="J134" i="7"/>
  <c r="J136" i="7"/>
  <c r="J137" i="7"/>
  <c r="J138" i="7"/>
  <c r="J139" i="7"/>
  <c r="J141" i="7"/>
  <c r="J142" i="7"/>
  <c r="J144" i="7"/>
  <c r="J145" i="7"/>
  <c r="J146" i="7"/>
  <c r="J150" i="7"/>
  <c r="J153" i="7"/>
  <c r="I129" i="7"/>
  <c r="I131" i="7"/>
  <c r="I134" i="7"/>
  <c r="I136" i="7"/>
  <c r="I137" i="7"/>
  <c r="I138" i="7"/>
  <c r="I139" i="7"/>
  <c r="I141" i="7"/>
  <c r="I142" i="7"/>
  <c r="I144" i="7"/>
  <c r="I145" i="7"/>
  <c r="I146" i="7"/>
  <c r="I148" i="7"/>
  <c r="I149" i="7"/>
  <c r="I150" i="7"/>
  <c r="I153" i="7"/>
  <c r="J95" i="7"/>
  <c r="J97" i="7"/>
  <c r="J99" i="7"/>
  <c r="J102" i="7"/>
  <c r="J104" i="7"/>
  <c r="J105" i="7"/>
  <c r="J107" i="7"/>
  <c r="J108" i="7"/>
  <c r="J109" i="7"/>
  <c r="J111" i="7"/>
  <c r="J112" i="7"/>
  <c r="J113" i="7"/>
  <c r="J115" i="7"/>
  <c r="J116" i="7"/>
  <c r="J120" i="7"/>
  <c r="I95" i="7"/>
  <c r="I97" i="7"/>
  <c r="I99" i="7"/>
  <c r="I102" i="7"/>
  <c r="I104" i="7"/>
  <c r="I105" i="7"/>
  <c r="I107" i="7"/>
  <c r="I108" i="7"/>
  <c r="I109" i="7"/>
  <c r="I111" i="7"/>
  <c r="I112" i="7"/>
  <c r="I113" i="7"/>
  <c r="I116" i="7"/>
  <c r="I120" i="7"/>
  <c r="J85" i="7"/>
  <c r="J87" i="7"/>
  <c r="J88" i="7"/>
  <c r="I85" i="7"/>
  <c r="I87" i="7"/>
  <c r="I88" i="7"/>
  <c r="J62" i="7"/>
  <c r="J63" i="7"/>
  <c r="J64" i="7"/>
  <c r="J65" i="7"/>
  <c r="J66" i="7"/>
  <c r="J67" i="7"/>
  <c r="J69" i="7"/>
  <c r="J70" i="7"/>
  <c r="J74" i="7"/>
  <c r="J76" i="7"/>
  <c r="I62" i="7"/>
  <c r="I63" i="7"/>
  <c r="I64" i="7"/>
  <c r="I66" i="7"/>
  <c r="I67" i="7"/>
  <c r="I69" i="7"/>
  <c r="I70" i="7"/>
  <c r="I73" i="7"/>
  <c r="I74" i="7"/>
  <c r="I76" i="7"/>
  <c r="J25" i="7"/>
  <c r="I25" i="7"/>
  <c r="J15" i="7"/>
  <c r="J17" i="7"/>
  <c r="I15" i="7"/>
  <c r="I17" i="7"/>
  <c r="I13" i="7" l="1"/>
  <c r="J32" i="7"/>
  <c r="J33" i="7"/>
  <c r="J34" i="7"/>
  <c r="J35" i="7"/>
  <c r="J37" i="7"/>
  <c r="J38" i="7"/>
  <c r="J39" i="7"/>
  <c r="J40" i="7"/>
  <c r="J41" i="7"/>
  <c r="J42" i="7"/>
  <c r="J44" i="7"/>
  <c r="J45" i="7"/>
  <c r="J46" i="7"/>
  <c r="J47" i="7"/>
  <c r="J48" i="7"/>
  <c r="J50" i="7"/>
  <c r="J51" i="7"/>
  <c r="J54" i="7"/>
  <c r="J55" i="7"/>
  <c r="I32" i="7"/>
  <c r="I33" i="7"/>
  <c r="I34" i="7"/>
  <c r="I35" i="7"/>
  <c r="I37" i="7"/>
  <c r="I38" i="7"/>
  <c r="I39" i="7"/>
  <c r="I40" i="7"/>
  <c r="I41" i="7"/>
  <c r="I42" i="7"/>
  <c r="I44" i="7"/>
  <c r="I45" i="7"/>
  <c r="I46" i="7"/>
  <c r="I47" i="7"/>
  <c r="I48" i="7"/>
  <c r="I50" i="7"/>
  <c r="I51" i="7"/>
  <c r="I54" i="7"/>
  <c r="I55" i="7"/>
  <c r="E49" i="7"/>
  <c r="E43" i="7"/>
  <c r="E36" i="7"/>
  <c r="E31" i="7"/>
  <c r="J13" i="7"/>
  <c r="H86" i="7"/>
  <c r="G86" i="7"/>
  <c r="G83" i="7" s="1"/>
  <c r="G82" i="7" s="1"/>
  <c r="E178" i="7"/>
  <c r="E177" i="7" s="1"/>
  <c r="E176" i="7" s="1"/>
  <c r="E102" i="3"/>
  <c r="E66" i="3" s="1"/>
  <c r="E86" i="7"/>
  <c r="E143" i="7"/>
  <c r="E186" i="7"/>
  <c r="I186" i="7" s="1"/>
  <c r="E103" i="3"/>
  <c r="E95" i="3"/>
  <c r="E48" i="3"/>
  <c r="H178" i="7"/>
  <c r="G178" i="7"/>
  <c r="E169" i="7"/>
  <c r="E168" i="7" s="1"/>
  <c r="E167" i="7" s="1"/>
  <c r="E172" i="7" s="1"/>
  <c r="H169" i="7"/>
  <c r="E24" i="7"/>
  <c r="E14" i="7"/>
  <c r="E16" i="7"/>
  <c r="E12" i="7"/>
  <c r="E11" i="7" s="1"/>
  <c r="E10" i="7" s="1"/>
  <c r="E18" i="7" s="1"/>
  <c r="E61" i="7"/>
  <c r="I61" i="7" s="1"/>
  <c r="E65" i="7"/>
  <c r="I65" i="7" s="1"/>
  <c r="E155" i="7"/>
  <c r="E133" i="7"/>
  <c r="E135" i="7"/>
  <c r="E140" i="7"/>
  <c r="E122" i="7"/>
  <c r="H114" i="7"/>
  <c r="G114" i="7"/>
  <c r="E115" i="7"/>
  <c r="E110" i="7"/>
  <c r="E106" i="7"/>
  <c r="E103" i="7"/>
  <c r="E101" i="7"/>
  <c r="E94" i="7"/>
  <c r="E96" i="7"/>
  <c r="E98" i="7"/>
  <c r="E84" i="7"/>
  <c r="E83" i="7" s="1"/>
  <c r="E68" i="7"/>
  <c r="I68" i="7" s="1"/>
  <c r="E75" i="7"/>
  <c r="E72" i="7" s="1"/>
  <c r="I72" i="7" s="1"/>
  <c r="H31" i="7"/>
  <c r="I31" i="7" s="1"/>
  <c r="E53" i="7"/>
  <c r="E52" i="7" s="1"/>
  <c r="H53" i="7"/>
  <c r="H52" i="7" s="1"/>
  <c r="H49" i="7"/>
  <c r="I49" i="7" s="1"/>
  <c r="H43" i="7"/>
  <c r="H36" i="7"/>
  <c r="E185" i="7" l="1"/>
  <c r="I36" i="7"/>
  <c r="I43" i="7"/>
  <c r="I52" i="7"/>
  <c r="E71" i="7"/>
  <c r="I75" i="7"/>
  <c r="E23" i="7"/>
  <c r="I24" i="7"/>
  <c r="E184" i="7"/>
  <c r="E192" i="7" s="1"/>
  <c r="I185" i="7"/>
  <c r="J114" i="7"/>
  <c r="I169" i="7"/>
  <c r="J169" i="7"/>
  <c r="J86" i="7"/>
  <c r="I86" i="7"/>
  <c r="I53" i="7"/>
  <c r="E114" i="7"/>
  <c r="I114" i="7" s="1"/>
  <c r="I115" i="7"/>
  <c r="H177" i="7"/>
  <c r="J178" i="7"/>
  <c r="I178" i="7"/>
  <c r="E30" i="7"/>
  <c r="E93" i="7"/>
  <c r="E60" i="7"/>
  <c r="I60" i="7" s="1"/>
  <c r="E82" i="7"/>
  <c r="E89" i="7" s="1"/>
  <c r="E100" i="7"/>
  <c r="E132" i="7"/>
  <c r="E126" i="7" s="1"/>
  <c r="E154" i="7" s="1"/>
  <c r="E156" i="7" s="1"/>
  <c r="H30" i="7"/>
  <c r="E92" i="7" l="1"/>
  <c r="E121" i="7" s="1"/>
  <c r="E123" i="7" s="1"/>
  <c r="E59" i="7"/>
  <c r="E77" i="7" s="1"/>
  <c r="E79" i="7" s="1"/>
  <c r="E22" i="7"/>
  <c r="I23" i="7"/>
  <c r="E78" i="7"/>
  <c r="I71" i="7"/>
  <c r="H29" i="7"/>
  <c r="I30" i="7"/>
  <c r="H176" i="7"/>
  <c r="I177" i="7"/>
  <c r="E29" i="7"/>
  <c r="E56" i="7"/>
  <c r="E26" i="7" l="1"/>
  <c r="I22" i="7"/>
  <c r="I29" i="7"/>
  <c r="H56" i="7"/>
  <c r="I56" i="7"/>
  <c r="I176" i="7"/>
  <c r="H16" i="7"/>
  <c r="H14" i="7"/>
  <c r="H12" i="7"/>
  <c r="I12" i="7" s="1"/>
  <c r="H190" i="7"/>
  <c r="H168" i="7"/>
  <c r="H161" i="7"/>
  <c r="H152" i="7"/>
  <c r="H143" i="7"/>
  <c r="H140" i="7"/>
  <c r="H135" i="7"/>
  <c r="H133" i="7"/>
  <c r="H130" i="7"/>
  <c r="H128" i="7"/>
  <c r="H106" i="7"/>
  <c r="H119" i="7"/>
  <c r="H110" i="7"/>
  <c r="H103" i="7"/>
  <c r="H101" i="7"/>
  <c r="H94" i="7"/>
  <c r="H96" i="7"/>
  <c r="H98" i="7"/>
  <c r="H84" i="7"/>
  <c r="G130" i="7"/>
  <c r="G16" i="7"/>
  <c r="G14" i="7"/>
  <c r="G12" i="7"/>
  <c r="G24" i="7"/>
  <c r="J24" i="7" s="1"/>
  <c r="G53" i="7"/>
  <c r="G49" i="7"/>
  <c r="J49" i="7" s="1"/>
  <c r="G43" i="7"/>
  <c r="J43" i="7" s="1"/>
  <c r="G36" i="7"/>
  <c r="J36" i="7" s="1"/>
  <c r="G31" i="7"/>
  <c r="J31" i="7" s="1"/>
  <c r="G198" i="7"/>
  <c r="G177" i="7"/>
  <c r="G168" i="7"/>
  <c r="G167" i="7" s="1"/>
  <c r="G172" i="7" s="1"/>
  <c r="G161" i="7"/>
  <c r="G160" i="7" s="1"/>
  <c r="G159" i="7" s="1"/>
  <c r="G163" i="7" s="1"/>
  <c r="G152" i="7"/>
  <c r="G151" i="7" s="1"/>
  <c r="G149" i="7"/>
  <c r="G143" i="7"/>
  <c r="G140" i="7"/>
  <c r="G135" i="7"/>
  <c r="G133" i="7"/>
  <c r="G128" i="7"/>
  <c r="G110" i="7"/>
  <c r="G106" i="7"/>
  <c r="G103" i="7"/>
  <c r="G101" i="7"/>
  <c r="G118" i="7"/>
  <c r="G117" i="7" s="1"/>
  <c r="G122" i="7" s="1"/>
  <c r="G98" i="7"/>
  <c r="G96" i="7"/>
  <c r="G94" i="7"/>
  <c r="G61" i="7"/>
  <c r="J61" i="7" s="1"/>
  <c r="G68" i="7"/>
  <c r="J68" i="7" s="1"/>
  <c r="G73" i="7"/>
  <c r="J73" i="7" s="1"/>
  <c r="G75" i="7"/>
  <c r="J75" i="7" s="1"/>
  <c r="H78" i="7"/>
  <c r="H83" i="7" l="1"/>
  <c r="J84" i="7"/>
  <c r="I84" i="7"/>
  <c r="J106" i="7"/>
  <c r="I106" i="7"/>
  <c r="H160" i="7"/>
  <c r="I161" i="7"/>
  <c r="J161" i="7"/>
  <c r="J98" i="7"/>
  <c r="I98" i="7"/>
  <c r="I103" i="7"/>
  <c r="J103" i="7"/>
  <c r="H127" i="7"/>
  <c r="J128" i="7"/>
  <c r="I128" i="7"/>
  <c r="J140" i="7"/>
  <c r="I140" i="7"/>
  <c r="H167" i="7"/>
  <c r="I168" i="7"/>
  <c r="J168" i="7"/>
  <c r="I16" i="7"/>
  <c r="J16" i="7"/>
  <c r="I26" i="7"/>
  <c r="E200" i="7"/>
  <c r="E201" i="7" s="1"/>
  <c r="G176" i="7"/>
  <c r="J177" i="7"/>
  <c r="J96" i="7"/>
  <c r="I96" i="7"/>
  <c r="J110" i="7"/>
  <c r="I110" i="7"/>
  <c r="I130" i="7"/>
  <c r="J130" i="7"/>
  <c r="I143" i="7"/>
  <c r="J143" i="7"/>
  <c r="H189" i="7"/>
  <c r="I190" i="7"/>
  <c r="J190" i="7"/>
  <c r="H93" i="7"/>
  <c r="H92" i="7" s="1"/>
  <c r="J94" i="7"/>
  <c r="I94" i="7"/>
  <c r="H118" i="7"/>
  <c r="J119" i="7"/>
  <c r="I119" i="7"/>
  <c r="I133" i="7"/>
  <c r="J133" i="7"/>
  <c r="H151" i="7"/>
  <c r="I152" i="7"/>
  <c r="J152" i="7"/>
  <c r="I78" i="7"/>
  <c r="G148" i="7"/>
  <c r="J148" i="7" s="1"/>
  <c r="J149" i="7"/>
  <c r="G52" i="7"/>
  <c r="J52" i="7" s="1"/>
  <c r="J53" i="7"/>
  <c r="J101" i="7"/>
  <c r="I101" i="7"/>
  <c r="J14" i="7"/>
  <c r="I14" i="7"/>
  <c r="G197" i="7"/>
  <c r="J198" i="7"/>
  <c r="I135" i="7"/>
  <c r="J135" i="7"/>
  <c r="H11" i="7"/>
  <c r="I11" i="7" s="1"/>
  <c r="J12" i="7"/>
  <c r="H100" i="7"/>
  <c r="G23" i="7"/>
  <c r="J23" i="7" s="1"/>
  <c r="H132" i="7"/>
  <c r="G132" i="7"/>
  <c r="G11" i="7"/>
  <c r="G10" i="7" s="1"/>
  <c r="G18" i="7" s="1"/>
  <c r="G30" i="7"/>
  <c r="G89" i="7"/>
  <c r="G93" i="7"/>
  <c r="G100" i="7"/>
  <c r="G127" i="7"/>
  <c r="G60" i="7"/>
  <c r="G72" i="7"/>
  <c r="H59" i="7"/>
  <c r="F14" i="5"/>
  <c r="E14" i="5"/>
  <c r="I101" i="3"/>
  <c r="I100" i="3"/>
  <c r="I98" i="3"/>
  <c r="I97" i="3"/>
  <c r="I96" i="3"/>
  <c r="I94" i="3"/>
  <c r="I93" i="3"/>
  <c r="I91" i="3"/>
  <c r="I90" i="3"/>
  <c r="I88" i="3"/>
  <c r="I87" i="3"/>
  <c r="I85" i="3"/>
  <c r="F95" i="3"/>
  <c r="I83" i="3"/>
  <c r="I82" i="3"/>
  <c r="I81" i="3"/>
  <c r="I80" i="3"/>
  <c r="I78" i="3"/>
  <c r="I77" i="3"/>
  <c r="I75" i="3"/>
  <c r="I73" i="3"/>
  <c r="I71" i="3"/>
  <c r="I70" i="3"/>
  <c r="I69" i="3"/>
  <c r="I68" i="3"/>
  <c r="G99" i="3"/>
  <c r="H101" i="3"/>
  <c r="H100" i="3"/>
  <c r="H98" i="3"/>
  <c r="H97" i="3"/>
  <c r="H96" i="3"/>
  <c r="H94" i="3"/>
  <c r="H93" i="3"/>
  <c r="H91" i="3"/>
  <c r="H90" i="3"/>
  <c r="H88" i="3"/>
  <c r="H87" i="3"/>
  <c r="H85" i="3"/>
  <c r="H83" i="3"/>
  <c r="H82" i="3"/>
  <c r="H81" i="3"/>
  <c r="H80" i="3"/>
  <c r="H78" i="3"/>
  <c r="H77" i="3"/>
  <c r="H75" i="3"/>
  <c r="H73" i="3"/>
  <c r="E72" i="3"/>
  <c r="H71" i="3"/>
  <c r="H70" i="3"/>
  <c r="H69" i="3"/>
  <c r="H68" i="3"/>
  <c r="G103" i="3"/>
  <c r="G102" i="3"/>
  <c r="G66" i="3" s="1"/>
  <c r="G86" i="3"/>
  <c r="G84" i="3"/>
  <c r="G92" i="3"/>
  <c r="G95" i="3"/>
  <c r="H95" i="3" s="1"/>
  <c r="G89" i="3"/>
  <c r="G79" i="3"/>
  <c r="E27" i="8" s="1"/>
  <c r="G76" i="3"/>
  <c r="G74" i="3"/>
  <c r="E19" i="8" s="1"/>
  <c r="G72" i="3"/>
  <c r="G67" i="3"/>
  <c r="E23" i="8" s="1"/>
  <c r="H17" i="3"/>
  <c r="I13" i="3"/>
  <c r="I17" i="3"/>
  <c r="I21" i="3"/>
  <c r="I25" i="3"/>
  <c r="I29" i="3"/>
  <c r="I33" i="3"/>
  <c r="I37" i="3"/>
  <c r="I41" i="3"/>
  <c r="I45" i="3"/>
  <c r="I49" i="3"/>
  <c r="I53" i="3"/>
  <c r="H13" i="3"/>
  <c r="H21" i="3"/>
  <c r="H25" i="3"/>
  <c r="H29" i="3"/>
  <c r="H33" i="3"/>
  <c r="H37" i="3"/>
  <c r="H41" i="3"/>
  <c r="H45" i="3"/>
  <c r="H53" i="3"/>
  <c r="G48" i="3"/>
  <c r="H48" i="3" s="1"/>
  <c r="G32" i="3"/>
  <c r="G44" i="3"/>
  <c r="F48" i="3"/>
  <c r="G40" i="3"/>
  <c r="G36" i="3"/>
  <c r="G52" i="3"/>
  <c r="E31" i="8" s="1"/>
  <c r="G28" i="3"/>
  <c r="E26" i="8" s="1"/>
  <c r="G12" i="3"/>
  <c r="E22" i="8" s="1"/>
  <c r="G20" i="3"/>
  <c r="E18" i="8" s="1"/>
  <c r="G24" i="3"/>
  <c r="G16" i="3"/>
  <c r="G147" i="7" l="1"/>
  <c r="G155" i="7" s="1"/>
  <c r="H66" i="3"/>
  <c r="I66" i="3"/>
  <c r="E13" i="8"/>
  <c r="F13" i="8" s="1"/>
  <c r="E29" i="8"/>
  <c r="E24" i="8"/>
  <c r="E9" i="8"/>
  <c r="E14" i="8"/>
  <c r="H72" i="3"/>
  <c r="E32" i="8"/>
  <c r="I48" i="3"/>
  <c r="G11" i="3"/>
  <c r="E20" i="8"/>
  <c r="G27" i="8"/>
  <c r="E10" i="8"/>
  <c r="I92" i="7"/>
  <c r="G71" i="7"/>
  <c r="J71" i="7" s="1"/>
  <c r="J72" i="7"/>
  <c r="H121" i="7"/>
  <c r="J100" i="7"/>
  <c r="I100" i="7"/>
  <c r="G196" i="7"/>
  <c r="J197" i="7"/>
  <c r="G59" i="7"/>
  <c r="G77" i="7" s="1"/>
  <c r="J60" i="7"/>
  <c r="H147" i="7"/>
  <c r="I151" i="7"/>
  <c r="J151" i="7"/>
  <c r="J93" i="7"/>
  <c r="I93" i="7"/>
  <c r="H184" i="7"/>
  <c r="J189" i="7"/>
  <c r="I189" i="7"/>
  <c r="H126" i="7"/>
  <c r="J132" i="7"/>
  <c r="I132" i="7"/>
  <c r="H117" i="7"/>
  <c r="J118" i="7"/>
  <c r="I118" i="7"/>
  <c r="H172" i="7"/>
  <c r="I167" i="7"/>
  <c r="J167" i="7"/>
  <c r="H159" i="7"/>
  <c r="J160" i="7"/>
  <c r="I160" i="7"/>
  <c r="H77" i="7"/>
  <c r="I59" i="7"/>
  <c r="J59" i="7"/>
  <c r="G29" i="7"/>
  <c r="J30" i="7"/>
  <c r="G192" i="7"/>
  <c r="J176" i="7"/>
  <c r="J127" i="7"/>
  <c r="I127" i="7"/>
  <c r="H82" i="7"/>
  <c r="J83" i="7"/>
  <c r="I83" i="7"/>
  <c r="I102" i="3"/>
  <c r="I95" i="3"/>
  <c r="H10" i="7"/>
  <c r="I10" i="7" s="1"/>
  <c r="J11" i="7"/>
  <c r="G22" i="7"/>
  <c r="J22" i="7" s="1"/>
  <c r="G126" i="7"/>
  <c r="G154" i="7" s="1"/>
  <c r="G92" i="7"/>
  <c r="J92" i="7" s="1"/>
  <c r="G121" i="7"/>
  <c r="G123" i="7" s="1"/>
  <c r="G78" i="7"/>
  <c r="G104" i="3"/>
  <c r="H102" i="3"/>
  <c r="H103" i="3"/>
  <c r="E89" i="3"/>
  <c r="H89" i="3" s="1"/>
  <c r="E92" i="3"/>
  <c r="H92" i="3" s="1"/>
  <c r="E84" i="3"/>
  <c r="E86" i="3"/>
  <c r="H86" i="3" s="1"/>
  <c r="E99" i="3"/>
  <c r="C32" i="8" s="1"/>
  <c r="E79" i="3"/>
  <c r="E76" i="3"/>
  <c r="C14" i="8" s="1"/>
  <c r="C16" i="8" s="1"/>
  <c r="E74" i="3"/>
  <c r="E67" i="3"/>
  <c r="C23" i="8" s="1"/>
  <c r="F23" i="8" s="1"/>
  <c r="E16" i="8" l="1"/>
  <c r="G156" i="7"/>
  <c r="E36" i="8"/>
  <c r="F32" i="8"/>
  <c r="G32" i="8"/>
  <c r="H76" i="3"/>
  <c r="E33" i="8"/>
  <c r="H99" i="3"/>
  <c r="E11" i="8"/>
  <c r="E35" i="8"/>
  <c r="G56" i="3"/>
  <c r="H84" i="3"/>
  <c r="C10" i="8"/>
  <c r="F10" i="8" s="1"/>
  <c r="H79" i="3"/>
  <c r="C27" i="8"/>
  <c r="F27" i="8" s="1"/>
  <c r="H67" i="3"/>
  <c r="G14" i="8"/>
  <c r="F14" i="8"/>
  <c r="G56" i="7"/>
  <c r="J56" i="7" s="1"/>
  <c r="J29" i="7"/>
  <c r="H122" i="7"/>
  <c r="J117" i="7"/>
  <c r="I117" i="7"/>
  <c r="I172" i="7"/>
  <c r="J172" i="7"/>
  <c r="G79" i="7"/>
  <c r="J78" i="7"/>
  <c r="H89" i="7"/>
  <c r="I82" i="7"/>
  <c r="J82" i="7"/>
  <c r="H163" i="7"/>
  <c r="J159" i="7"/>
  <c r="I159" i="7"/>
  <c r="H192" i="7"/>
  <c r="J184" i="7"/>
  <c r="I184" i="7"/>
  <c r="H123" i="7"/>
  <c r="J121" i="7"/>
  <c r="I121" i="7"/>
  <c r="H79" i="7"/>
  <c r="J77" i="7"/>
  <c r="I77" i="7"/>
  <c r="H154" i="7"/>
  <c r="I126" i="7"/>
  <c r="J126" i="7"/>
  <c r="H155" i="7"/>
  <c r="J147" i="7"/>
  <c r="I147" i="7"/>
  <c r="G200" i="7"/>
  <c r="J196" i="7"/>
  <c r="C19" i="8"/>
  <c r="H74" i="3"/>
  <c r="H18" i="7"/>
  <c r="J10" i="7"/>
  <c r="G26" i="7"/>
  <c r="J26" i="7" s="1"/>
  <c r="E104" i="3"/>
  <c r="H104" i="3" s="1"/>
  <c r="E52" i="3"/>
  <c r="E44" i="3"/>
  <c r="H44" i="3" s="1"/>
  <c r="E40" i="3"/>
  <c r="H40" i="3" s="1"/>
  <c r="E36" i="3"/>
  <c r="E32" i="3"/>
  <c r="E28" i="3"/>
  <c r="E24" i="3"/>
  <c r="H24" i="3" s="1"/>
  <c r="E20" i="3"/>
  <c r="E16" i="3"/>
  <c r="H16" i="3" s="1"/>
  <c r="E12" i="3"/>
  <c r="G201" i="7" l="1"/>
  <c r="H32" i="3"/>
  <c r="C9" i="8"/>
  <c r="C31" i="8"/>
  <c r="H52" i="3"/>
  <c r="C18" i="8"/>
  <c r="F18" i="8" s="1"/>
  <c r="H20" i="3"/>
  <c r="G60" i="3"/>
  <c r="I60" i="3" s="1"/>
  <c r="C22" i="8"/>
  <c r="H12" i="3"/>
  <c r="C26" i="8"/>
  <c r="H28" i="3"/>
  <c r="E38" i="8"/>
  <c r="I18" i="7"/>
  <c r="J18" i="7"/>
  <c r="J123" i="7"/>
  <c r="I123" i="7"/>
  <c r="J122" i="7"/>
  <c r="I122" i="7"/>
  <c r="I79" i="7"/>
  <c r="J79" i="7"/>
  <c r="J89" i="7"/>
  <c r="I89" i="7"/>
  <c r="H156" i="7"/>
  <c r="H200" i="7" s="1"/>
  <c r="I154" i="7"/>
  <c r="J154" i="7"/>
  <c r="J163" i="7"/>
  <c r="I163" i="7"/>
  <c r="J155" i="7"/>
  <c r="I155" i="7"/>
  <c r="I192" i="7"/>
  <c r="J192" i="7"/>
  <c r="F19" i="8"/>
  <c r="C36" i="8"/>
  <c r="E11" i="3"/>
  <c r="E56" i="3" s="1"/>
  <c r="H36" i="3"/>
  <c r="F86" i="3"/>
  <c r="I86" i="3" s="1"/>
  <c r="F103" i="3"/>
  <c r="I103" i="3" s="1"/>
  <c r="F99" i="3"/>
  <c r="I99" i="3" s="1"/>
  <c r="F92" i="3"/>
  <c r="I92" i="3" s="1"/>
  <c r="F89" i="3"/>
  <c r="I89" i="3" s="1"/>
  <c r="F84" i="3"/>
  <c r="F79" i="3"/>
  <c r="I79" i="3" s="1"/>
  <c r="F76" i="3"/>
  <c r="I76" i="3" s="1"/>
  <c r="F74" i="3"/>
  <c r="F72" i="3"/>
  <c r="I72" i="3" s="1"/>
  <c r="F52" i="3"/>
  <c r="F44" i="3"/>
  <c r="I44" i="3" s="1"/>
  <c r="F40" i="3"/>
  <c r="I40" i="3" s="1"/>
  <c r="F36" i="3"/>
  <c r="I36" i="3" s="1"/>
  <c r="F32" i="3"/>
  <c r="F28" i="3"/>
  <c r="F24" i="3"/>
  <c r="I24" i="3" s="1"/>
  <c r="F20" i="3"/>
  <c r="F16" i="3"/>
  <c r="F12" i="3"/>
  <c r="F59" i="3"/>
  <c r="F67" i="3"/>
  <c r="D13" i="8" l="1"/>
  <c r="G13" i="8" s="1"/>
  <c r="I16" i="3"/>
  <c r="D9" i="8"/>
  <c r="I32" i="3"/>
  <c r="D31" i="8"/>
  <c r="I52" i="3"/>
  <c r="C35" i="8"/>
  <c r="C11" i="8"/>
  <c r="F9" i="8"/>
  <c r="I67" i="3"/>
  <c r="D23" i="8"/>
  <c r="G23" i="8" s="1"/>
  <c r="D18" i="8"/>
  <c r="I20" i="3"/>
  <c r="D10" i="8"/>
  <c r="I84" i="3"/>
  <c r="F22" i="8"/>
  <c r="C24" i="8"/>
  <c r="D19" i="8"/>
  <c r="G19" i="8" s="1"/>
  <c r="I74" i="3"/>
  <c r="C20" i="8"/>
  <c r="D22" i="8"/>
  <c r="F11" i="3"/>
  <c r="I11" i="3" s="1"/>
  <c r="I12" i="3"/>
  <c r="D26" i="8"/>
  <c r="G26" i="8" s="1"/>
  <c r="I28" i="3"/>
  <c r="C29" i="8"/>
  <c r="F26" i="8"/>
  <c r="C33" i="8"/>
  <c r="F31" i="8"/>
  <c r="J156" i="7"/>
  <c r="I156" i="7"/>
  <c r="F36" i="8"/>
  <c r="H201" i="7"/>
  <c r="J200" i="7"/>
  <c r="I200" i="7"/>
  <c r="H11" i="3"/>
  <c r="F104" i="3"/>
  <c r="I104" i="3" s="1"/>
  <c r="J29" i="1"/>
  <c r="I29" i="1"/>
  <c r="J11" i="1"/>
  <c r="J12" i="1"/>
  <c r="J14" i="1"/>
  <c r="J15" i="1"/>
  <c r="I11" i="1"/>
  <c r="I12" i="1"/>
  <c r="I14" i="1"/>
  <c r="I15" i="1"/>
  <c r="G13" i="1"/>
  <c r="G10" i="1"/>
  <c r="H13" i="1"/>
  <c r="H10" i="1"/>
  <c r="J10" i="1" l="1"/>
  <c r="J13" i="1"/>
  <c r="H16" i="1"/>
  <c r="C38" i="8"/>
  <c r="F35" i="8"/>
  <c r="F60" i="3"/>
  <c r="D35" i="8"/>
  <c r="D11" i="8"/>
  <c r="G9" i="8"/>
  <c r="F56" i="3"/>
  <c r="I56" i="3" s="1"/>
  <c r="D20" i="8"/>
  <c r="G18" i="8"/>
  <c r="D36" i="8"/>
  <c r="G36" i="8" s="1"/>
  <c r="G10" i="8"/>
  <c r="D24" i="8"/>
  <c r="G22" i="8"/>
  <c r="D33" i="8"/>
  <c r="G31" i="8"/>
  <c r="J201" i="7"/>
  <c r="I201" i="7"/>
  <c r="E60" i="3"/>
  <c r="H60" i="3" s="1"/>
  <c r="H56" i="3"/>
  <c r="D38" i="8" l="1"/>
  <c r="G35" i="8"/>
  <c r="F13" i="1"/>
  <c r="I13" i="1" s="1"/>
  <c r="F10" i="1"/>
  <c r="I10" i="1" s="1"/>
  <c r="F16" i="1" l="1"/>
  <c r="D11" i="5" l="1"/>
  <c r="C11" i="5"/>
  <c r="F11" i="5" l="1"/>
  <c r="F126" i="7"/>
  <c r="F196" i="7" l="1"/>
  <c r="F59" i="7"/>
  <c r="F29" i="7"/>
  <c r="F10" i="7"/>
  <c r="F22" i="7"/>
  <c r="F82" i="7" l="1"/>
  <c r="F159" i="7"/>
  <c r="F92" i="7"/>
  <c r="B11" i="5" l="1"/>
  <c r="E11" i="5" s="1"/>
</calcChain>
</file>

<file path=xl/sharedStrings.xml><?xml version="1.0" encoding="utf-8"?>
<sst xmlns="http://schemas.openxmlformats.org/spreadsheetml/2006/main" count="451" uniqueCount="219">
  <si>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</si>
  <si>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</si>
  <si>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</si>
  <si>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</si>
  <si>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</si>
  <si>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</si>
  <si>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</si>
  <si>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</si>
  <si>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</si>
  <si>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</si>
  <si>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</si>
  <si>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</si>
  <si>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</si>
  <si>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</si>
  <si>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</si>
  <si>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</si>
  <si>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</si>
  <si>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</si>
  <si>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</si>
  <si>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</si>
  <si>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</si>
  <si>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04 Ekonomski poslovi</t>
  </si>
  <si>
    <t>041 Opći ekonomski, trgovački i poslovi vezani uz rad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</si>
  <si>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</si>
  <si>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</si>
  <si>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</si>
  <si>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</si>
  <si>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</si>
  <si>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</si>
  <si>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</si>
  <si>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</si>
  <si>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</si>
  <si>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</si>
  <si>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</si>
  <si>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</si>
  <si>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</si>
  <si>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</si>
  <si>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</si>
  <si>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</si>
  <si>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</si>
  <si>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</si>
  <si>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POMOĆI -PK</t>
  </si>
  <si>
    <t>VLASTITI PRIHODI-PK</t>
  </si>
  <si>
    <t>Prihodi od imovine</t>
  </si>
  <si>
    <t>PRIHODI ZA POSEBNE NAMJENE</t>
  </si>
  <si>
    <t>Prihodi od upravnih i administrativnih pristojbi,pristojbi po posebnim propisima i naknada</t>
  </si>
  <si>
    <t>Prihodi od prodaje proizvoda i robe te pruženih usluga i prihodi od donacija</t>
  </si>
  <si>
    <t>TEKUĆE DONACIJE -PK</t>
  </si>
  <si>
    <t>Donacije od pravnih i fizičkih osoba izvan općeg proračuna</t>
  </si>
  <si>
    <t>UKUPNO PRIHOD</t>
  </si>
  <si>
    <t>Financijski rashodi</t>
  </si>
  <si>
    <t>Rashodi na nabavu nefinancijske imovine</t>
  </si>
  <si>
    <t>Dodatna ulaganja na građevinskim objektima</t>
  </si>
  <si>
    <t>UKUPNO</t>
  </si>
  <si>
    <t>UKUPNO RASHOD</t>
  </si>
  <si>
    <t>VIŠAK PRENESENI</t>
  </si>
  <si>
    <t>UKUPNI VIŠAK PRENESENI</t>
  </si>
  <si>
    <t>UKUPNO PRIHOD+VIŠAK</t>
  </si>
  <si>
    <t>GIMNAZIJA SISAK</t>
  </si>
  <si>
    <t>Voditelj računovodstva</t>
  </si>
  <si>
    <t>Marica Ščrbak, mag.oec.</t>
  </si>
  <si>
    <t>Ravnatelj:</t>
  </si>
  <si>
    <t>Božidar Dujmić, prof.</t>
  </si>
  <si>
    <t>09 Obrazovanje</t>
  </si>
  <si>
    <t>092 Srednješkolsko obrazovanje</t>
  </si>
  <si>
    <t>0922 Više srednješkolsko obrazovanje</t>
  </si>
  <si>
    <t>OIB:72959495491</t>
  </si>
  <si>
    <t>PROGRAM 1001</t>
  </si>
  <si>
    <t>PROGRAM JAVNIH POTREBA U ŠKOLSTVU</t>
  </si>
  <si>
    <t>Aktivnost A100007</t>
  </si>
  <si>
    <t>ŠKOLSKA NATJECANJA I SMOTRE</t>
  </si>
  <si>
    <t>Aktivnost A100011</t>
  </si>
  <si>
    <t>REDOVNI PROGRAM SŠ</t>
  </si>
  <si>
    <t>Aktivnost A100022</t>
  </si>
  <si>
    <t>Kapitalni projekt K100002</t>
  </si>
  <si>
    <t>Kapitalni projekt K100007</t>
  </si>
  <si>
    <t>KAPITALNE DONACIJE-PK</t>
  </si>
  <si>
    <t>Rashodi za dodatna ulaganja na nefinancijskoj imovini</t>
  </si>
  <si>
    <t>Rashodi za nabavu proizvedene  dugotrajne imovine</t>
  </si>
  <si>
    <t>Početni plan 2023.</t>
  </si>
  <si>
    <t xml:space="preserve">Izvršenje od 1.1. - 30.06. 2022. </t>
  </si>
  <si>
    <t>Ostvarenje od 1.1. -30.06.2023.</t>
  </si>
  <si>
    <t>Indeks</t>
  </si>
  <si>
    <t xml:space="preserve">Indeks </t>
  </si>
  <si>
    <t>B) RASPOLOŽIVA SREDSTVA IZ PRETHODNIH GODINA</t>
  </si>
  <si>
    <t>IZVJEŠTAJ O IZVRŠENJU PRORAČUNA ZA RAZDOBLJE SIJEČANJ - LIPANJ 2023. GODINE</t>
  </si>
  <si>
    <t xml:space="preserve">7 PRIHODI OD PRODAJE NEFINANCIJSKE IMOVINE </t>
  </si>
  <si>
    <t>3 RASHODI  POSLOVANJA</t>
  </si>
  <si>
    <t>4 RASHODI ZA NABAVU NEFINANCIJSKE IMOVINE</t>
  </si>
  <si>
    <t>BROJČANA OZNAKA I NAZIV RAČUNA</t>
  </si>
  <si>
    <t>9221 UKUPAN DONOS VIŠKA / MANJKA IZ PRETHODNE(IH) GODINE</t>
  </si>
  <si>
    <t>VIŠAK/MANJAK</t>
  </si>
  <si>
    <t xml:space="preserve">6 PRIHODI POSLOVANJA </t>
  </si>
  <si>
    <t>Ostvarenje od 1.1. - 30.06.2023.</t>
  </si>
  <si>
    <t>Izvršenje  od 1.1. - 30.06.2022.</t>
  </si>
  <si>
    <t>Dodatna ulaganja na građ.objektima</t>
  </si>
  <si>
    <t>Rashodi za nabavu proizvedene dug.imovine</t>
  </si>
  <si>
    <t>OPĆI PRIHODI I PRIMICI - međunarodna suradnja</t>
  </si>
  <si>
    <t>OPĆI PRIHODI SREDNJE ŠKOLE - decentralizirana sredstva</t>
  </si>
  <si>
    <t>OPĆI PRIHODI SREDNJE ŠKOLE-školska natjecanja i smotre</t>
  </si>
  <si>
    <t>OPĆI PRIHOD SREDNJE ŠKOLE - izvanredna sredstva</t>
  </si>
  <si>
    <t>OPĆI PRIHODI SREDNJE ŠKOLE- školska natjecanja i smotre</t>
  </si>
  <si>
    <t>OPĆI PRIHODI SREDNJE ŠKOLE-decentralizirana sredstva</t>
  </si>
  <si>
    <t>OPĆI PRIHODI SREDNJE ŠKOLE- izvanredni troškovi</t>
  </si>
  <si>
    <t>Intelektualne i osobne usluge</t>
  </si>
  <si>
    <t>Uredski materijal</t>
  </si>
  <si>
    <t>Sitan inventar</t>
  </si>
  <si>
    <t>Knjige</t>
  </si>
  <si>
    <t>Reprezentacija</t>
  </si>
  <si>
    <t>Uredska oprema i namještaj</t>
  </si>
  <si>
    <t>3.1.1. Sveukupno rashodi</t>
  </si>
  <si>
    <t>Izvor financiranja 3.1.1 VLASTITI PRIHODI - PK 661,664</t>
  </si>
  <si>
    <t>Rashodi za materijal i energiju</t>
  </si>
  <si>
    <t>Ostali nespomenuti rashodi</t>
  </si>
  <si>
    <t>Postrojenja i oprema</t>
  </si>
  <si>
    <t>Knjige, umjetnička djela i ostalo</t>
  </si>
  <si>
    <t>Službena putovanja</t>
  </si>
  <si>
    <t>Naknade troškova zaposlenima</t>
  </si>
  <si>
    <t>Rashodi za usluge</t>
  </si>
  <si>
    <t>Usluge prijevoza</t>
  </si>
  <si>
    <t>4.1.1. Sveukupno rashodi</t>
  </si>
  <si>
    <t>Plaće za redovan rad</t>
  </si>
  <si>
    <t>Ostali rashodi za zaposlene</t>
  </si>
  <si>
    <t>Doprinosi na plaće</t>
  </si>
  <si>
    <t>Dorpinosi za obvezno ZO</t>
  </si>
  <si>
    <t>Uredski matreijal</t>
  </si>
  <si>
    <t>Materijal i sirovine</t>
  </si>
  <si>
    <t>Zdravstvene usluge</t>
  </si>
  <si>
    <t>Inelektualne usluge</t>
  </si>
  <si>
    <t>5.2.2. Sveukupni rashodi 3</t>
  </si>
  <si>
    <t>5.2.2.Sveukupni rashodi 4</t>
  </si>
  <si>
    <t xml:space="preserve">5.2.2.Sveukupni rashodi </t>
  </si>
  <si>
    <t xml:space="preserve">Plaće </t>
  </si>
  <si>
    <t>Plaće za zaposlene</t>
  </si>
  <si>
    <t>Doprinosi za obvezno ZO</t>
  </si>
  <si>
    <t>Dopronosi na plaće</t>
  </si>
  <si>
    <t>Rashodi za materijal i ostalo</t>
  </si>
  <si>
    <t>Rashodi za dodatna ulaganja na nef.imovini</t>
  </si>
  <si>
    <t>6.1.1.Sveukupni rashodi 3</t>
  </si>
  <si>
    <t>6.1.1Sveukupni rashodi 4</t>
  </si>
  <si>
    <t>6.1.1.Sveukupni rashodi</t>
  </si>
  <si>
    <t>Izvor financiranja 4.3.1. PRIHODI ZA POSEBNE NAMJENE - PK 652</t>
  </si>
  <si>
    <t>Izvor financiranja 5.2.2. POMOĆI - PK 636</t>
  </si>
  <si>
    <t>Izvor financiranja 6.1.1. TEKUĆE DONACIJE - PK 663</t>
  </si>
  <si>
    <t>Izvor financiranja 7.1.1. PRIHODI OD PRODAJE NEFINANCIJSKE IMOVINE - PK 711</t>
  </si>
  <si>
    <t>7.1.1.Sveukupni rashodi</t>
  </si>
  <si>
    <t>Izvor financiranja 1.1. OPĆI PRIHODI I PRIMICI</t>
  </si>
  <si>
    <t>1.1.Sveukupni rashodi</t>
  </si>
  <si>
    <t>Izvor financiranja 1.3. OPĆI PRIHODI SREDNJE ŠKOLE</t>
  </si>
  <si>
    <t>Usluge tekućeg i inv.održavanja</t>
  </si>
  <si>
    <t>Ostale usluge</t>
  </si>
  <si>
    <t>1.3.Sveukupni rashodi</t>
  </si>
  <si>
    <t>Izvor financiranja 6.2.1. KAPITALNE DONACIJE - PK 671</t>
  </si>
  <si>
    <t>6.2.1.Sveukupni rashodi</t>
  </si>
  <si>
    <t>UKUPNO RASHODI</t>
  </si>
  <si>
    <t>Prijevoz zaposlenika</t>
  </si>
  <si>
    <t>Stručno usavršavanje zaposlenika</t>
  </si>
  <si>
    <t>Energija</t>
  </si>
  <si>
    <t>Materijal za tek.održavanje</t>
  </si>
  <si>
    <t>Usluge telefona, pošte i prijevoza</t>
  </si>
  <si>
    <t>Usluge tek.održavanja</t>
  </si>
  <si>
    <t>Komunalne usluge</t>
  </si>
  <si>
    <t>Računalne usluge</t>
  </si>
  <si>
    <t>Ostali fin.rashodi</t>
  </si>
  <si>
    <t>Bankarske usluge</t>
  </si>
  <si>
    <t>Zatezne kamate</t>
  </si>
  <si>
    <t>Rashodi za matreijal i os.</t>
  </si>
  <si>
    <t>Rashodi za nabavnu proiz.dug.imovine</t>
  </si>
  <si>
    <t>Usluge tekućeg održavanja</t>
  </si>
  <si>
    <t>Službena, radna i zaštitna odjeća</t>
  </si>
  <si>
    <t>Ostale naknade zaposlenika</t>
  </si>
  <si>
    <t>Troškovi sudskih postupaka</t>
  </si>
  <si>
    <t>Zatezne kamate-sud.postupci</t>
  </si>
  <si>
    <t>Zakupnine i najamnine</t>
  </si>
  <si>
    <t xml:space="preserve">Intelektualne usluge </t>
  </si>
  <si>
    <t>Premije osiguranja</t>
  </si>
  <si>
    <t>PROJEKTI I MEĐUNARODNA SURADNJA 671</t>
  </si>
  <si>
    <t>ULAGANJA U OBJEKTE ŠKOLSTVA 671</t>
  </si>
  <si>
    <t>ULAGANJA U OBJEKTE ŠKOLSTVA-POTRES 671</t>
  </si>
  <si>
    <t>Izvor financiranja 1.3.DECENTRALIZIRANA SREDSTVA 671</t>
  </si>
  <si>
    <t>Izvor financiranja 1.1. OPĆI PRIHODI I PRIMICI 671</t>
  </si>
  <si>
    <t>Oznaka IF</t>
  </si>
  <si>
    <t xml:space="preserve">Naziv izvora financiranja </t>
  </si>
  <si>
    <t>Opći prihodi i primici 671</t>
  </si>
  <si>
    <t xml:space="preserve">PRIHODI </t>
  </si>
  <si>
    <t>RASHODI</t>
  </si>
  <si>
    <t xml:space="preserve">RAZLIKA </t>
  </si>
  <si>
    <t>Vlastiti prihodi 661,641</t>
  </si>
  <si>
    <t xml:space="preserve">RAZLIKA  </t>
  </si>
  <si>
    <t>Prihodi za posebne namjene 652</t>
  </si>
  <si>
    <t>Pomoći 636</t>
  </si>
  <si>
    <t xml:space="preserve">Prihodi od donacija 663 </t>
  </si>
  <si>
    <t>Prihodi od prodaje nefinancijske imovine 721</t>
  </si>
  <si>
    <t>1.</t>
  </si>
  <si>
    <t>UKUPNI PRIHODI</t>
  </si>
  <si>
    <t>3.1.1.</t>
  </si>
  <si>
    <t>5.2.2.</t>
  </si>
  <si>
    <t>6.1.1.</t>
  </si>
  <si>
    <t>7.1.1.</t>
  </si>
  <si>
    <t>4.3.1.</t>
  </si>
  <si>
    <t>PRENESENI VIŠAK</t>
  </si>
  <si>
    <t>U Sisku, 12. srpnja 2023.</t>
  </si>
  <si>
    <t>PREGLED UKUPNIH PRIHODA I RASHODA PO IZVORIMA FINANCIRANJA - kontrolna tablica</t>
  </si>
  <si>
    <t>Prihodi iz nadležnog proračuna i od HZZO-a temeljem ugovornih obveza-DEC.</t>
  </si>
  <si>
    <t>Plan tekuće godine</t>
  </si>
  <si>
    <t>5=4/2*100</t>
  </si>
  <si>
    <t>6=4/3*100</t>
  </si>
  <si>
    <t>Tekuće pomoći proračunskim korisnicima iz proračuna koji im nije nadležan</t>
  </si>
  <si>
    <t>Kamate na oročena sredstva</t>
  </si>
  <si>
    <t>Prihodi od prodaje proizvoda i robe</t>
  </si>
  <si>
    <t>Tekuće donacije</t>
  </si>
  <si>
    <t>Prihodi iz nadležnog proračuna za financiranje rashoda poslovanja</t>
  </si>
  <si>
    <t>Stambeni objekti</t>
  </si>
  <si>
    <t>Ostali nespomenuti prihodi</t>
  </si>
  <si>
    <t>1.1.,1.3.,6.2.1</t>
  </si>
  <si>
    <t>PRIMICI OD FINANCIJSKE IMOVINE I ZADUŽIVANJA</t>
  </si>
  <si>
    <t>IZDACI ZA FINANCIJSKU IMOVINU I OTPLATE ZAJMOVA</t>
  </si>
  <si>
    <t>NETO FINANCIRANJE</t>
  </si>
  <si>
    <t>Izvršenje od 1.1. - 30.06.2022.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</si>
</sst>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[$kn-41A]_-;\-* #,##0.00\ [$kn-41A]_-;_-* &quot;-&quot;??\ [$kn-41A]_-;_-@_-"/>
    <numFmt numFmtId="165" formatCode="_-* #,##0.00\ [$€-1]_-;\-* #,##0.00\ [$€-1]_-;_-* &quot;-&quot;??\ [$€-1]_-;_-@_-"/>
    <numFmt numFmtId="166" formatCode="0.00000"/>
    <numFmt numFmtId="167" formatCode="#,##0\ &quot;kn&quot;"/>
    <numFmt numFmtId="168" formatCode="_-* #,##0\ [$€-1]_-;\-* #,##0\ [$€-1]_-;_-* &quot;-&quot;??\ [$€-1]_-;_-@_-"/>
    <numFmt numFmtId="169" formatCode="_-* #,##0\ [$kn-41A]_-;\-* #,##0\ [$kn-41A]_-;_-* &quot;-&quot;??\ [$kn-41A]_-;_-@_-"/>
    <numFmt numFmtId="170" formatCode="_-* #,##0.00000\ [$kn-41A]_-;\-* #,##0.00000\ [$kn-41A]_-;_-* &quot;-&quot;?????\ [$kn-41A]_-;_-@_-"/>
    <numFmt numFmtId="171" formatCode="_-* #,##0.0\ [$€-1]_-;\-* #,##0.0\ [$€-1]_-;_-* &quot;-&quot;??\ [$€-1]_-;_-@_-"/>
  </numFmts>
  <fonts count="4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3F3F3F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3F3F3F"/>
      <name val="Arial"/>
      <family val="2"/>
      <charset val="238"/>
    </font>
    <font>
      <sz val="10"/>
      <color rgb="FF3F3F3F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6"/>
      <name val="Calibri"/>
      <family val="2"/>
      <charset val="238"/>
      <scheme val="minor"/>
    </font>
    <font>
      <b/>
      <i/>
      <sz val="10"/>
      <color rgb="FFFF0000"/>
      <name val="Arial"/>
      <family val="2"/>
      <charset val="238"/>
    </font>
    <font>
      <b/>
      <i/>
      <sz val="10"/>
      <color rgb="FF3F3F3F"/>
      <name val="Arial"/>
      <family val="2"/>
      <charset val="238"/>
    </font>
    <font>
      <i/>
      <sz val="10"/>
      <color rgb="FF3F3F3F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Arial"/>
      <family val="2"/>
      <charset val="238"/>
    </font>
    <font>
      <b/>
      <i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1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sz val="16"/>
      <color rgb="FF3F3F3F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indexed="64"/>
      </bottom>
      <diagonal/>
    </border>
    <border>
      <left/>
      <right/>
      <top style="thin">
        <color rgb="FF3F3F3F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thin">
        <color rgb="FF3F3F3F"/>
      </left>
      <right/>
      <top style="thin">
        <color indexed="64"/>
      </top>
      <bottom style="thin">
        <color rgb="FF3F3F3F"/>
      </bottom>
      <diagonal/>
    </border>
    <border>
      <left/>
      <right/>
      <top style="thin">
        <color indexed="64"/>
      </top>
      <bottom style="thin">
        <color rgb="FF3F3F3F"/>
      </bottom>
      <diagonal/>
    </border>
    <border>
      <left/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thin">
        <color rgb="FF3F3F3F"/>
      </left>
      <right/>
      <top/>
      <bottom/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/>
      <top style="thin">
        <color rgb="FF3F3F3F"/>
      </top>
      <bottom/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rgb="FFB2B2B2"/>
      </left>
      <right/>
      <top style="thin">
        <color rgb="FFB2B2B2"/>
      </top>
      <bottom style="thin">
        <color indexed="64"/>
      </bottom>
      <diagonal/>
    </border>
    <border>
      <left/>
      <right/>
      <top style="thin">
        <color rgb="FFB2B2B2"/>
      </top>
      <bottom style="thin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</borders>
  <cellStyleXfs count="9">
    <xf numFmtId="0" fontId="0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6" fillId="6" borderId="7" applyNumberFormat="0" applyAlignment="0" applyProtection="0"/>
    <xf numFmtId="0" fontId="17" fillId="7" borderId="6" applyNumberFormat="0" applyAlignment="0" applyProtection="0"/>
    <xf numFmtId="0" fontId="13" fillId="8" borderId="8" applyNumberFormat="0" applyFont="0" applyAlignment="0" applyProtection="0"/>
    <xf numFmtId="0" fontId="13" fillId="9" borderId="0" applyNumberFormat="0" applyBorder="0" applyAlignment="0" applyProtection="0"/>
    <xf numFmtId="9" fontId="13" fillId="0" borderId="0" applyFont="0" applyFill="0" applyBorder="0" applyAlignment="0" applyProtection="0"/>
  </cellStyleXfs>
  <cellXfs count="661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11" fillId="0" borderId="5" xfId="0" applyFont="1" applyBorder="1" applyAlignment="1">
      <alignment horizontal="right" vertical="center"/>
    </xf>
    <xf numFmtId="2" fontId="0" fillId="0" borderId="0" xfId="0" applyNumberFormat="1"/>
    <xf numFmtId="164" fontId="0" fillId="0" borderId="0" xfId="0" applyNumberFormat="1"/>
    <xf numFmtId="4" fontId="3" fillId="0" borderId="0" xfId="0" applyNumberFormat="1" applyFont="1" applyFill="1" applyBorder="1" applyAlignment="1" applyProtection="1"/>
    <xf numFmtId="165" fontId="0" fillId="0" borderId="0" xfId="0" applyNumberFormat="1"/>
    <xf numFmtId="166" fontId="0" fillId="0" borderId="0" xfId="0" applyNumberFormat="1"/>
    <xf numFmtId="0" fontId="0" fillId="0" borderId="0" xfId="0"/>
    <xf numFmtId="0" fontId="14" fillId="0" borderId="0" xfId="0" applyFont="1"/>
    <xf numFmtId="165" fontId="1" fillId="0" borderId="0" xfId="0" applyNumberFormat="1" applyFont="1"/>
    <xf numFmtId="167" fontId="0" fillId="0" borderId="0" xfId="0" applyNumberFormat="1"/>
    <xf numFmtId="0" fontId="0" fillId="0" borderId="0" xfId="0"/>
    <xf numFmtId="1" fontId="0" fillId="0" borderId="0" xfId="0" applyNumberFormat="1"/>
    <xf numFmtId="168" fontId="0" fillId="0" borderId="0" xfId="0" applyNumberFormat="1"/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0" fillId="8" borderId="8" xfId="6" applyFont="1"/>
    <xf numFmtId="0" fontId="21" fillId="0" borderId="0" xfId="0" applyFont="1"/>
    <xf numFmtId="0" fontId="1" fillId="0" borderId="0" xfId="0" applyFont="1"/>
    <xf numFmtId="170" fontId="0" fillId="0" borderId="0" xfId="0" applyNumberFormat="1"/>
    <xf numFmtId="0" fontId="0" fillId="0" borderId="0" xfId="0"/>
    <xf numFmtId="0" fontId="0" fillId="0" borderId="0" xfId="0"/>
    <xf numFmtId="165" fontId="21" fillId="0" borderId="0" xfId="0" applyNumberFormat="1" applyFont="1"/>
    <xf numFmtId="0" fontId="0" fillId="0" borderId="0" xfId="0" applyAlignment="1">
      <alignment horizontal="right"/>
    </xf>
    <xf numFmtId="171" fontId="0" fillId="0" borderId="0" xfId="0" applyNumberFormat="1"/>
    <xf numFmtId="168" fontId="1" fillId="0" borderId="0" xfId="0" applyNumberFormat="1" applyFont="1"/>
    <xf numFmtId="168" fontId="22" fillId="6" borderId="0" xfId="4" applyNumberFormat="1" applyFont="1" applyBorder="1"/>
    <xf numFmtId="168" fontId="0" fillId="0" borderId="0" xfId="8" applyNumberFormat="1" applyFont="1"/>
    <xf numFmtId="0" fontId="0" fillId="0" borderId="0" xfId="0"/>
    <xf numFmtId="169" fontId="0" fillId="0" borderId="0" xfId="0" applyNumberFormat="1"/>
    <xf numFmtId="0" fontId="0" fillId="0" borderId="0" xfId="0"/>
    <xf numFmtId="0" fontId="21" fillId="0" borderId="0" xfId="0" applyFont="1"/>
    <xf numFmtId="0" fontId="16" fillId="10" borderId="7" xfId="4" applyNumberFormat="1" applyFill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6" fillId="10" borderId="3" xfId="0" applyNumberFormat="1" applyFont="1" applyFill="1" applyBorder="1" applyAlignment="1" applyProtection="1">
      <alignment horizontal="center" vertical="center" wrapText="1"/>
    </xf>
    <xf numFmtId="0" fontId="6" fillId="10" borderId="4" xfId="0" applyNumberFormat="1" applyFont="1" applyFill="1" applyBorder="1" applyAlignment="1" applyProtection="1">
      <alignment horizontal="center" vertical="center" wrapText="1"/>
    </xf>
    <xf numFmtId="0" fontId="6" fillId="10" borderId="8" xfId="6" applyNumberFormat="1" applyFont="1" applyFill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18" fillId="2" borderId="8" xfId="6" applyNumberFormat="1" applyFont="1" applyFill="1" applyAlignment="1" applyProtection="1">
      <alignment horizontal="center" vertical="center" wrapText="1"/>
    </xf>
    <xf numFmtId="0" fontId="6" fillId="2" borderId="8" xfId="6" applyNumberFormat="1" applyFont="1" applyFill="1" applyAlignment="1" applyProtection="1">
      <alignment horizontal="center" vertical="center" wrapText="1"/>
    </xf>
    <xf numFmtId="0" fontId="29" fillId="2" borderId="7" xfId="4" applyNumberFormat="1" applyFont="1" applyFill="1" applyAlignment="1" applyProtection="1">
      <alignment horizontal="center" vertical="center" wrapText="1"/>
    </xf>
    <xf numFmtId="0" fontId="23" fillId="2" borderId="7" xfId="4" applyNumberFormat="1" applyFont="1" applyFill="1" applyAlignment="1" applyProtection="1">
      <alignment horizontal="left" vertical="center" wrapText="1"/>
    </xf>
    <xf numFmtId="0" fontId="29" fillId="2" borderId="7" xfId="4" quotePrefix="1" applyFont="1" applyFill="1" applyAlignment="1">
      <alignment horizontal="center" vertical="center"/>
    </xf>
    <xf numFmtId="0" fontId="23" fillId="2" borderId="7" xfId="4" quotePrefix="1" applyFont="1" applyFill="1" applyAlignment="1">
      <alignment horizontal="left" vertical="center" wrapText="1"/>
    </xf>
    <xf numFmtId="0" fontId="23" fillId="2" borderId="7" xfId="4" quotePrefix="1" applyFont="1" applyFill="1" applyAlignment="1">
      <alignment horizontal="left" vertical="center"/>
    </xf>
    <xf numFmtId="0" fontId="30" fillId="2" borderId="7" xfId="4" quotePrefix="1" applyFont="1" applyFill="1" applyAlignment="1">
      <alignment horizontal="center" vertical="center"/>
    </xf>
    <xf numFmtId="0" fontId="30" fillId="2" borderId="7" xfId="4" applyNumberFormat="1" applyFont="1" applyFill="1" applyAlignment="1" applyProtection="1">
      <alignment horizontal="center" vertical="center" wrapText="1"/>
    </xf>
    <xf numFmtId="0" fontId="23" fillId="2" borderId="7" xfId="4" applyNumberFormat="1" applyFont="1" applyFill="1" applyAlignment="1" applyProtection="1">
      <alignment vertical="center" wrapText="1"/>
    </xf>
    <xf numFmtId="0" fontId="16" fillId="2" borderId="7" xfId="4" applyNumberFormat="1" applyFill="1" applyAlignment="1" applyProtection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0" fontId="26" fillId="2" borderId="3" xfId="0" applyNumberFormat="1" applyFont="1" applyFill="1" applyBorder="1" applyAlignment="1" applyProtection="1">
      <alignment horizontal="center" vertical="center"/>
    </xf>
    <xf numFmtId="0" fontId="30" fillId="2" borderId="7" xfId="4" applyFont="1" applyFill="1" applyAlignment="1">
      <alignment horizontal="center" vertical="center"/>
    </xf>
    <xf numFmtId="0" fontId="29" fillId="2" borderId="7" xfId="4" applyNumberFormat="1" applyFont="1" applyFill="1" applyAlignment="1" applyProtection="1">
      <alignment horizontal="center" vertical="center"/>
    </xf>
    <xf numFmtId="0" fontId="30" fillId="2" borderId="7" xfId="4" applyNumberFormat="1" applyFont="1" applyFill="1" applyAlignment="1" applyProtection="1">
      <alignment horizontal="center" vertical="center"/>
    </xf>
    <xf numFmtId="0" fontId="30" fillId="2" borderId="7" xfId="4" applyFont="1" applyFill="1" applyAlignment="1">
      <alignment horizontal="center"/>
    </xf>
    <xf numFmtId="0" fontId="29" fillId="2" borderId="7" xfId="4" applyFont="1" applyFill="1" applyAlignment="1">
      <alignment horizontal="center"/>
    </xf>
    <xf numFmtId="0" fontId="23" fillId="2" borderId="7" xfId="4" quotePrefix="1" applyFont="1" applyFill="1" applyAlignment="1">
      <alignment wrapText="1"/>
    </xf>
    <xf numFmtId="0" fontId="23" fillId="2" borderId="7" xfId="4" applyFont="1" applyFill="1" applyAlignment="1">
      <alignment wrapText="1"/>
    </xf>
    <xf numFmtId="165" fontId="8" fillId="2" borderId="7" xfId="4" applyNumberFormat="1" applyFont="1" applyFill="1" applyAlignment="1">
      <alignment horizontal="right"/>
    </xf>
    <xf numFmtId="165" fontId="8" fillId="2" borderId="7" xfId="4" applyNumberFormat="1" applyFont="1" applyFill="1"/>
    <xf numFmtId="165" fontId="30" fillId="2" borderId="7" xfId="4" applyNumberFormat="1" applyFont="1" applyFill="1"/>
    <xf numFmtId="165" fontId="12" fillId="2" borderId="3" xfId="0" applyNumberFormat="1" applyFont="1" applyFill="1" applyBorder="1" applyAlignment="1">
      <alignment horizontal="right"/>
    </xf>
    <xf numFmtId="168" fontId="12" fillId="2" borderId="3" xfId="0" applyNumberFormat="1" applyFont="1" applyFill="1" applyBorder="1" applyAlignment="1">
      <alignment horizontal="right"/>
    </xf>
    <xf numFmtId="165" fontId="30" fillId="2" borderId="7" xfId="4" applyNumberFormat="1" applyFont="1" applyFill="1" applyAlignment="1">
      <alignment horizontal="right"/>
    </xf>
    <xf numFmtId="165" fontId="12" fillId="2" borderId="4" xfId="0" applyNumberFormat="1" applyFont="1" applyFill="1" applyBorder="1" applyAlignment="1">
      <alignment horizontal="right"/>
    </xf>
    <xf numFmtId="165" fontId="8" fillId="2" borderId="3" xfId="0" applyNumberFormat="1" applyFont="1" applyFill="1" applyBorder="1" applyAlignment="1">
      <alignment horizontal="right"/>
    </xf>
    <xf numFmtId="165" fontId="26" fillId="2" borderId="7" xfId="4" applyNumberFormat="1" applyFont="1" applyFill="1" applyAlignment="1">
      <alignment horizontal="right"/>
    </xf>
    <xf numFmtId="165" fontId="29" fillId="2" borderId="7" xfId="4" applyNumberFormat="1" applyFont="1" applyFill="1"/>
    <xf numFmtId="165" fontId="26" fillId="2" borderId="7" xfId="4" applyNumberFormat="1" applyFont="1" applyFill="1"/>
    <xf numFmtId="0" fontId="22" fillId="2" borderId="7" xfId="4" applyFont="1" applyFill="1" applyAlignment="1">
      <alignment horizontal="center" vertical="center"/>
    </xf>
    <xf numFmtId="0" fontId="22" fillId="2" borderId="7" xfId="4" applyNumberFormat="1" applyFont="1" applyFill="1" applyAlignment="1" applyProtection="1">
      <alignment horizontal="center" vertical="center"/>
    </xf>
    <xf numFmtId="0" fontId="0" fillId="0" borderId="0" xfId="0"/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2" fillId="2" borderId="1" xfId="0" applyNumberFormat="1" applyFont="1" applyFill="1" applyBorder="1" applyAlignment="1" applyProtection="1">
      <alignment horizontal="left" vertical="center" wrapText="1" indent="1"/>
    </xf>
    <xf numFmtId="0" fontId="12" fillId="2" borderId="2" xfId="0" applyNumberFormat="1" applyFont="1" applyFill="1" applyBorder="1" applyAlignment="1" applyProtection="1">
      <alignment horizontal="left" vertical="center" wrapText="1" indent="1"/>
    </xf>
    <xf numFmtId="0" fontId="12" fillId="2" borderId="4" xfId="0" applyNumberFormat="1" applyFont="1" applyFill="1" applyBorder="1" applyAlignment="1" applyProtection="1">
      <alignment horizontal="left" vertical="center" wrapText="1" indent="1"/>
    </xf>
    <xf numFmtId="0" fontId="12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0" fillId="0" borderId="0" xfId="0"/>
    <xf numFmtId="0" fontId="15" fillId="0" borderId="0" xfId="0" applyFont="1" applyAlignment="1">
      <alignment horizontal="center"/>
    </xf>
    <xf numFmtId="165" fontId="3" fillId="2" borderId="4" xfId="0" applyNumberFormat="1" applyFont="1" applyFill="1" applyBorder="1" applyAlignment="1">
      <alignment horizontal="right"/>
    </xf>
    <xf numFmtId="165" fontId="3" fillId="2" borderId="3" xfId="0" applyNumberFormat="1" applyFont="1" applyFill="1" applyBorder="1" applyAlignment="1">
      <alignment horizontal="right"/>
    </xf>
    <xf numFmtId="2" fontId="8" fillId="2" borderId="7" xfId="4" applyNumberFormat="1" applyFont="1" applyFill="1" applyAlignment="1">
      <alignment horizontal="right"/>
    </xf>
    <xf numFmtId="2" fontId="30" fillId="2" borderId="7" xfId="4" applyNumberFormat="1" applyFont="1" applyFill="1" applyAlignment="1">
      <alignment horizontal="right"/>
    </xf>
    <xf numFmtId="0" fontId="0" fillId="2" borderId="0" xfId="0" applyFill="1"/>
    <xf numFmtId="164" fontId="0" fillId="2" borderId="0" xfId="0" applyNumberFormat="1" applyFill="1"/>
    <xf numFmtId="2" fontId="8" fillId="2" borderId="7" xfId="4" applyNumberFormat="1" applyFont="1" applyFill="1"/>
    <xf numFmtId="2" fontId="30" fillId="2" borderId="7" xfId="4" applyNumberFormat="1" applyFont="1" applyFill="1"/>
    <xf numFmtId="2" fontId="8" fillId="2" borderId="3" xfId="0" applyNumberFormat="1" applyFont="1" applyFill="1" applyBorder="1" applyAlignment="1">
      <alignment horizontal="right"/>
    </xf>
    <xf numFmtId="2" fontId="12" fillId="2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 applyProtection="1">
      <alignment horizontal="right" wrapText="1"/>
    </xf>
    <xf numFmtId="0" fontId="16" fillId="2" borderId="7" xfId="4" applyFill="1"/>
    <xf numFmtId="0" fontId="19" fillId="10" borderId="7" xfId="4" applyNumberFormat="1" applyFont="1" applyFill="1" applyAlignment="1" applyProtection="1">
      <alignment horizontal="center" vertical="center" wrapText="1"/>
    </xf>
    <xf numFmtId="0" fontId="16" fillId="2" borderId="7" xfId="4" applyFill="1" applyAlignment="1">
      <alignment horizontal="center" vertical="center" wrapText="1"/>
    </xf>
    <xf numFmtId="0" fontId="16" fillId="2" borderId="7" xfId="4" applyFill="1" applyAlignment="1">
      <alignment horizontal="center" vertical="center"/>
    </xf>
    <xf numFmtId="165" fontId="6" fillId="2" borderId="4" xfId="0" applyNumberFormat="1" applyFont="1" applyFill="1" applyBorder="1" applyAlignment="1">
      <alignment horizontal="right"/>
    </xf>
    <xf numFmtId="165" fontId="9" fillId="2" borderId="3" xfId="0" applyNumberFormat="1" applyFont="1" applyFill="1" applyBorder="1" applyAlignment="1">
      <alignment horizontal="right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0" fontId="12" fillId="2" borderId="4" xfId="0" applyNumberFormat="1" applyFont="1" applyFill="1" applyBorder="1" applyAlignment="1" applyProtection="1">
      <alignment horizontal="center" vertical="center" wrapText="1"/>
    </xf>
    <xf numFmtId="169" fontId="8" fillId="2" borderId="3" xfId="0" applyNumberFormat="1" applyFont="1" applyFill="1" applyBorder="1" applyAlignment="1">
      <alignment horizontal="right"/>
    </xf>
    <xf numFmtId="168" fontId="12" fillId="2" borderId="3" xfId="0" applyNumberFormat="1" applyFont="1" applyFill="1" applyBorder="1" applyAlignment="1" applyProtection="1">
      <alignment horizontal="right" wrapText="1"/>
    </xf>
    <xf numFmtId="165" fontId="24" fillId="12" borderId="4" xfId="7" applyNumberFormat="1" applyFont="1" applyFill="1" applyBorder="1" applyAlignment="1">
      <alignment horizontal="right"/>
    </xf>
    <xf numFmtId="169" fontId="24" fillId="12" borderId="3" xfId="7" applyNumberFormat="1" applyFont="1" applyFill="1" applyBorder="1" applyAlignment="1">
      <alignment horizontal="right"/>
    </xf>
    <xf numFmtId="165" fontId="24" fillId="12" borderId="3" xfId="7" applyNumberFormat="1" applyFont="1" applyFill="1" applyBorder="1" applyAlignment="1">
      <alignment horizontal="right"/>
    </xf>
    <xf numFmtId="165" fontId="26" fillId="12" borderId="3" xfId="7" applyNumberFormat="1" applyFont="1" applyFill="1" applyBorder="1" applyAlignment="1">
      <alignment horizontal="right"/>
    </xf>
    <xf numFmtId="165" fontId="24" fillId="13" borderId="4" xfId="7" applyNumberFormat="1" applyFont="1" applyFill="1" applyBorder="1" applyAlignment="1">
      <alignment horizontal="right"/>
    </xf>
    <xf numFmtId="169" fontId="24" fillId="13" borderId="3" xfId="7" applyNumberFormat="1" applyFont="1" applyFill="1" applyBorder="1" applyAlignment="1">
      <alignment horizontal="right"/>
    </xf>
    <xf numFmtId="165" fontId="24" fillId="13" borderId="3" xfId="7" applyNumberFormat="1" applyFont="1" applyFill="1" applyBorder="1" applyAlignment="1">
      <alignment horizontal="right"/>
    </xf>
    <xf numFmtId="165" fontId="26" fillId="13" borderId="3" xfId="7" applyNumberFormat="1" applyFont="1" applyFill="1" applyBorder="1" applyAlignment="1">
      <alignment horizontal="right"/>
    </xf>
    <xf numFmtId="0" fontId="20" fillId="12" borderId="4" xfId="0" applyNumberFormat="1" applyFont="1" applyFill="1" applyBorder="1" applyAlignment="1" applyProtection="1">
      <alignment horizontal="left" vertical="center" wrapText="1"/>
    </xf>
    <xf numFmtId="165" fontId="20" fillId="12" borderId="4" xfId="0" applyNumberFormat="1" applyFont="1" applyFill="1" applyBorder="1" applyAlignment="1">
      <alignment horizontal="right"/>
    </xf>
    <xf numFmtId="169" fontId="26" fillId="12" borderId="3" xfId="0" applyNumberFormat="1" applyFont="1" applyFill="1" applyBorder="1" applyAlignment="1">
      <alignment horizontal="right"/>
    </xf>
    <xf numFmtId="165" fontId="26" fillId="12" borderId="3" xfId="0" applyNumberFormat="1" applyFont="1" applyFill="1" applyBorder="1" applyAlignment="1">
      <alignment horizontal="right"/>
    </xf>
    <xf numFmtId="165" fontId="20" fillId="12" borderId="3" xfId="0" applyNumberFormat="1" applyFont="1" applyFill="1" applyBorder="1" applyAlignment="1">
      <alignment horizontal="right"/>
    </xf>
    <xf numFmtId="165" fontId="20" fillId="13" borderId="4" xfId="0" applyNumberFormat="1" applyFont="1" applyFill="1" applyBorder="1" applyAlignment="1">
      <alignment horizontal="right"/>
    </xf>
    <xf numFmtId="169" fontId="26" fillId="13" borderId="3" xfId="0" applyNumberFormat="1" applyFont="1" applyFill="1" applyBorder="1" applyAlignment="1">
      <alignment horizontal="right"/>
    </xf>
    <xf numFmtId="165" fontId="26" fillId="13" borderId="3" xfId="0" applyNumberFormat="1" applyFont="1" applyFill="1" applyBorder="1" applyAlignment="1">
      <alignment horizontal="right"/>
    </xf>
    <xf numFmtId="165" fontId="20" fillId="13" borderId="3" xfId="0" applyNumberFormat="1" applyFont="1" applyFill="1" applyBorder="1" applyAlignment="1">
      <alignment horizontal="right"/>
    </xf>
    <xf numFmtId="0" fontId="20" fillId="2" borderId="1" xfId="0" applyNumberFormat="1" applyFont="1" applyFill="1" applyBorder="1" applyAlignment="1" applyProtection="1">
      <alignment horizontal="left" vertical="center" wrapText="1" indent="1"/>
    </xf>
    <xf numFmtId="0" fontId="20" fillId="2" borderId="2" xfId="0" applyNumberFormat="1" applyFont="1" applyFill="1" applyBorder="1" applyAlignment="1" applyProtection="1">
      <alignment horizontal="left" vertical="center" wrapText="1" indent="1"/>
    </xf>
    <xf numFmtId="0" fontId="20" fillId="2" borderId="4" xfId="0" applyNumberFormat="1" applyFont="1" applyFill="1" applyBorder="1" applyAlignment="1" applyProtection="1">
      <alignment horizontal="left" vertical="center" wrapText="1" indent="1"/>
    </xf>
    <xf numFmtId="165" fontId="20" fillId="2" borderId="4" xfId="0" applyNumberFormat="1" applyFont="1" applyFill="1" applyBorder="1" applyAlignment="1">
      <alignment horizontal="right"/>
    </xf>
    <xf numFmtId="169" fontId="26" fillId="2" borderId="3" xfId="0" applyNumberFormat="1" applyFont="1" applyFill="1" applyBorder="1" applyAlignment="1">
      <alignment horizontal="right"/>
    </xf>
    <xf numFmtId="165" fontId="26" fillId="2" borderId="3" xfId="0" applyNumberFormat="1" applyFont="1" applyFill="1" applyBorder="1" applyAlignment="1">
      <alignment horizontal="right"/>
    </xf>
    <xf numFmtId="165" fontId="20" fillId="2" borderId="3" xfId="0" applyNumberFormat="1" applyFont="1" applyFill="1" applyBorder="1" applyAlignment="1">
      <alignment horizontal="right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0" fontId="20" fillId="2" borderId="2" xfId="0" applyNumberFormat="1" applyFont="1" applyFill="1" applyBorder="1" applyAlignment="1" applyProtection="1">
      <alignment horizontal="center" vertical="center" wrapText="1"/>
    </xf>
    <xf numFmtId="0" fontId="20" fillId="2" borderId="4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169" fontId="9" fillId="2" borderId="3" xfId="0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18" fillId="12" borderId="4" xfId="7" applyNumberFormat="1" applyFont="1" applyFill="1" applyBorder="1" applyAlignment="1">
      <alignment horizontal="right"/>
    </xf>
    <xf numFmtId="0" fontId="21" fillId="2" borderId="1" xfId="7" applyNumberFormat="1" applyFont="1" applyFill="1" applyBorder="1" applyAlignment="1" applyProtection="1">
      <alignment horizontal="center" vertical="center" wrapText="1"/>
    </xf>
    <xf numFmtId="0" fontId="21" fillId="2" borderId="2" xfId="7" applyNumberFormat="1" applyFont="1" applyFill="1" applyBorder="1" applyAlignment="1" applyProtection="1">
      <alignment horizontal="center" vertical="center" wrapText="1"/>
    </xf>
    <xf numFmtId="0" fontId="21" fillId="2" borderId="4" xfId="7" applyNumberFormat="1" applyFont="1" applyFill="1" applyBorder="1" applyAlignment="1" applyProtection="1">
      <alignment horizontal="center" vertical="center" wrapText="1"/>
    </xf>
    <xf numFmtId="0" fontId="18" fillId="2" borderId="4" xfId="7" applyNumberFormat="1" applyFont="1" applyFill="1" applyBorder="1" applyAlignment="1" applyProtection="1">
      <alignment horizontal="left" vertical="center" wrapText="1"/>
    </xf>
    <xf numFmtId="165" fontId="18" fillId="2" borderId="4" xfId="7" applyNumberFormat="1" applyFont="1" applyFill="1" applyBorder="1" applyAlignment="1">
      <alignment horizontal="right"/>
    </xf>
    <xf numFmtId="0" fontId="3" fillId="13" borderId="4" xfId="0" applyNumberFormat="1" applyFont="1" applyFill="1" applyBorder="1" applyAlignment="1" applyProtection="1">
      <alignment horizontal="left" vertical="center" wrapText="1"/>
    </xf>
    <xf numFmtId="169" fontId="24" fillId="12" borderId="4" xfId="7" applyNumberFormat="1" applyFont="1" applyFill="1" applyBorder="1" applyAlignment="1">
      <alignment horizontal="right"/>
    </xf>
    <xf numFmtId="165" fontId="26" fillId="12" borderId="4" xfId="7" applyNumberFormat="1" applyFont="1" applyFill="1" applyBorder="1" applyAlignment="1">
      <alignment horizontal="right"/>
    </xf>
    <xf numFmtId="165" fontId="12" fillId="13" borderId="4" xfId="0" applyNumberFormat="1" applyFont="1" applyFill="1" applyBorder="1" applyAlignment="1">
      <alignment horizontal="right"/>
    </xf>
    <xf numFmtId="169" fontId="8" fillId="13" borderId="3" xfId="0" applyNumberFormat="1" applyFont="1" applyFill="1" applyBorder="1" applyAlignment="1">
      <alignment horizontal="right"/>
    </xf>
    <xf numFmtId="165" fontId="8" fillId="13" borderId="3" xfId="0" applyNumberFormat="1" applyFont="1" applyFill="1" applyBorder="1" applyAlignment="1">
      <alignment horizontal="right"/>
    </xf>
    <xf numFmtId="165" fontId="12" fillId="13" borderId="3" xfId="0" applyNumberFormat="1" applyFont="1" applyFill="1" applyBorder="1" applyAlignment="1">
      <alignment horizontal="right"/>
    </xf>
    <xf numFmtId="165" fontId="24" fillId="2" borderId="4" xfId="7" applyNumberFormat="1" applyFont="1" applyFill="1" applyBorder="1" applyAlignment="1">
      <alignment horizontal="right"/>
    </xf>
    <xf numFmtId="169" fontId="24" fillId="2" borderId="4" xfId="7" applyNumberFormat="1" applyFont="1" applyFill="1" applyBorder="1" applyAlignment="1">
      <alignment horizontal="right"/>
    </xf>
    <xf numFmtId="165" fontId="26" fillId="2" borderId="4" xfId="7" applyNumberFormat="1" applyFont="1" applyFill="1" applyBorder="1" applyAlignment="1">
      <alignment horizontal="right"/>
    </xf>
    <xf numFmtId="168" fontId="26" fillId="2" borderId="4" xfId="7" applyNumberFormat="1" applyFont="1" applyFill="1" applyBorder="1" applyAlignment="1">
      <alignment horizontal="right"/>
    </xf>
    <xf numFmtId="0" fontId="18" fillId="2" borderId="1" xfId="7" applyNumberFormat="1" applyFont="1" applyFill="1" applyBorder="1" applyAlignment="1" applyProtection="1">
      <alignment horizontal="center" vertical="center" wrapText="1"/>
    </xf>
    <xf numFmtId="0" fontId="24" fillId="2" borderId="1" xfId="7" applyNumberFormat="1" applyFont="1" applyFill="1" applyBorder="1" applyAlignment="1" applyProtection="1">
      <alignment horizontal="center" vertical="center" wrapText="1"/>
    </xf>
    <xf numFmtId="0" fontId="25" fillId="2" borderId="2" xfId="7" applyNumberFormat="1" applyFont="1" applyFill="1" applyBorder="1" applyAlignment="1" applyProtection="1">
      <alignment horizontal="center" vertical="center" wrapText="1"/>
    </xf>
    <xf numFmtId="0" fontId="25" fillId="2" borderId="4" xfId="7" applyNumberFormat="1" applyFont="1" applyFill="1" applyBorder="1" applyAlignment="1" applyProtection="1">
      <alignment horizontal="center" vertical="center" wrapText="1"/>
    </xf>
    <xf numFmtId="0" fontId="24" fillId="2" borderId="4" xfId="7" applyNumberFormat="1" applyFont="1" applyFill="1" applyBorder="1" applyAlignment="1" applyProtection="1">
      <alignment horizontal="left" vertical="center" wrapText="1"/>
    </xf>
    <xf numFmtId="0" fontId="21" fillId="2" borderId="4" xfId="7" applyNumberFormat="1" applyFont="1" applyFill="1" applyBorder="1" applyAlignment="1" applyProtection="1">
      <alignment horizontal="left" vertical="center" wrapText="1"/>
    </xf>
    <xf numFmtId="0" fontId="12" fillId="2" borderId="1" xfId="0" applyNumberFormat="1" applyFont="1" applyFill="1" applyBorder="1" applyAlignment="1" applyProtection="1">
      <alignment vertical="center" wrapText="1"/>
    </xf>
    <xf numFmtId="0" fontId="12" fillId="2" borderId="4" xfId="0" applyNumberFormat="1" applyFont="1" applyFill="1" applyBorder="1" applyAlignment="1" applyProtection="1">
      <alignment vertical="center" wrapText="1"/>
    </xf>
    <xf numFmtId="165" fontId="8" fillId="2" borderId="4" xfId="7" applyNumberFormat="1" applyFont="1" applyFill="1" applyBorder="1" applyAlignment="1">
      <alignment horizontal="right"/>
    </xf>
    <xf numFmtId="0" fontId="24" fillId="10" borderId="4" xfId="7" applyNumberFormat="1" applyFont="1" applyFill="1" applyBorder="1" applyAlignment="1" applyProtection="1">
      <alignment horizontal="left" vertical="center" wrapText="1"/>
    </xf>
    <xf numFmtId="165" fontId="24" fillId="10" borderId="4" xfId="7" applyNumberFormat="1" applyFont="1" applyFill="1" applyBorder="1" applyAlignment="1">
      <alignment horizontal="right"/>
    </xf>
    <xf numFmtId="169" fontId="24" fillId="10" borderId="4" xfId="7" applyNumberFormat="1" applyFont="1" applyFill="1" applyBorder="1" applyAlignment="1">
      <alignment horizontal="right"/>
    </xf>
    <xf numFmtId="165" fontId="26" fillId="10" borderId="4" xfId="7" applyNumberFormat="1" applyFont="1" applyFill="1" applyBorder="1" applyAlignment="1">
      <alignment horizontal="right"/>
    </xf>
    <xf numFmtId="0" fontId="26" fillId="13" borderId="14" xfId="4" applyFont="1" applyFill="1" applyBorder="1" applyAlignment="1">
      <alignment horizontal="center"/>
    </xf>
    <xf numFmtId="0" fontId="26" fillId="13" borderId="7" xfId="4" applyFont="1" applyFill="1"/>
    <xf numFmtId="165" fontId="26" fillId="13" borderId="7" xfId="4" applyNumberFormat="1" applyFont="1" applyFill="1"/>
    <xf numFmtId="0" fontId="26" fillId="13" borderId="17" xfId="4" applyFont="1" applyFill="1" applyBorder="1" applyAlignment="1">
      <alignment horizontal="center"/>
    </xf>
    <xf numFmtId="0" fontId="26" fillId="10" borderId="7" xfId="4" applyFont="1" applyFill="1"/>
    <xf numFmtId="165" fontId="26" fillId="10" borderId="7" xfId="4" applyNumberFormat="1" applyFont="1" applyFill="1"/>
    <xf numFmtId="169" fontId="18" fillId="12" borderId="3" xfId="7" applyNumberFormat="1" applyFont="1" applyFill="1" applyBorder="1" applyAlignment="1">
      <alignment horizontal="right"/>
    </xf>
    <xf numFmtId="165" fontId="9" fillId="12" borderId="3" xfId="7" applyNumberFormat="1" applyFont="1" applyFill="1" applyBorder="1" applyAlignment="1">
      <alignment horizontal="right"/>
    </xf>
    <xf numFmtId="0" fontId="6" fillId="13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10" borderId="4" xfId="0" applyNumberFormat="1" applyFont="1" applyFill="1" applyBorder="1" applyAlignment="1" applyProtection="1">
      <alignment horizontal="left" vertical="center" wrapText="1"/>
    </xf>
    <xf numFmtId="169" fontId="8" fillId="10" borderId="3" xfId="0" applyNumberFormat="1" applyFont="1" applyFill="1" applyBorder="1" applyAlignment="1">
      <alignment horizontal="right"/>
    </xf>
    <xf numFmtId="165" fontId="26" fillId="10" borderId="3" xfId="0" applyNumberFormat="1" applyFont="1" applyFill="1" applyBorder="1" applyAlignment="1">
      <alignment horizontal="right"/>
    </xf>
    <xf numFmtId="0" fontId="18" fillId="2" borderId="2" xfId="7" applyNumberFormat="1" applyFont="1" applyFill="1" applyBorder="1" applyAlignment="1" applyProtection="1">
      <alignment horizontal="center" vertical="center" wrapText="1"/>
    </xf>
    <xf numFmtId="0" fontId="18" fillId="2" borderId="4" xfId="7" applyNumberFormat="1" applyFont="1" applyFill="1" applyBorder="1" applyAlignment="1" applyProtection="1">
      <alignment horizontal="center" vertical="center" wrapText="1"/>
    </xf>
    <xf numFmtId="169" fontId="18" fillId="2" borderId="3" xfId="7" applyNumberFormat="1" applyFont="1" applyFill="1" applyBorder="1" applyAlignment="1">
      <alignment horizontal="right"/>
    </xf>
    <xf numFmtId="165" fontId="9" fillId="2" borderId="3" xfId="7" applyNumberFormat="1" applyFont="1" applyFill="1" applyBorder="1" applyAlignment="1">
      <alignment horizontal="right"/>
    </xf>
    <xf numFmtId="168" fontId="9" fillId="2" borderId="3" xfId="7" applyNumberFormat="1" applyFont="1" applyFill="1" applyBorder="1" applyAlignment="1">
      <alignment horizontal="right"/>
    </xf>
    <xf numFmtId="0" fontId="24" fillId="2" borderId="2" xfId="7" applyNumberFormat="1" applyFont="1" applyFill="1" applyBorder="1" applyAlignment="1" applyProtection="1">
      <alignment horizontal="center" vertical="center" wrapText="1"/>
    </xf>
    <xf numFmtId="0" fontId="24" fillId="2" borderId="4" xfId="7" applyNumberFormat="1" applyFont="1" applyFill="1" applyBorder="1" applyAlignment="1" applyProtection="1">
      <alignment horizontal="center" vertical="center" wrapText="1"/>
    </xf>
    <xf numFmtId="0" fontId="24" fillId="13" borderId="4" xfId="7" applyNumberFormat="1" applyFont="1" applyFill="1" applyBorder="1" applyAlignment="1" applyProtection="1">
      <alignment horizontal="left" vertical="center" wrapText="1"/>
    </xf>
    <xf numFmtId="169" fontId="24" fillId="2" borderId="3" xfId="7" applyNumberFormat="1" applyFont="1" applyFill="1" applyBorder="1" applyAlignment="1">
      <alignment horizontal="right"/>
    </xf>
    <xf numFmtId="165" fontId="24" fillId="2" borderId="3" xfId="7" applyNumberFormat="1" applyFont="1" applyFill="1" applyBorder="1" applyAlignment="1">
      <alignment horizontal="right"/>
    </xf>
    <xf numFmtId="165" fontId="26" fillId="2" borderId="3" xfId="7" applyNumberFormat="1" applyFont="1" applyFill="1" applyBorder="1" applyAlignment="1">
      <alignment horizontal="right"/>
    </xf>
    <xf numFmtId="165" fontId="25" fillId="2" borderId="4" xfId="7" applyNumberFormat="1" applyFont="1" applyFill="1" applyBorder="1" applyAlignment="1">
      <alignment horizontal="right"/>
    </xf>
    <xf numFmtId="169" fontId="25" fillId="2" borderId="3" xfId="7" applyNumberFormat="1" applyFont="1" applyFill="1" applyBorder="1" applyAlignment="1">
      <alignment horizontal="right"/>
    </xf>
    <xf numFmtId="165" fontId="25" fillId="2" borderId="3" xfId="7" applyNumberFormat="1" applyFont="1" applyFill="1" applyBorder="1" applyAlignment="1">
      <alignment horizontal="right"/>
    </xf>
    <xf numFmtId="165" fontId="8" fillId="2" borderId="3" xfId="7" applyNumberFormat="1" applyFont="1" applyFill="1" applyBorder="1" applyAlignment="1">
      <alignment horizontal="right"/>
    </xf>
    <xf numFmtId="0" fontId="21" fillId="2" borderId="1" xfId="7" applyNumberFormat="1" applyFont="1" applyFill="1" applyBorder="1" applyAlignment="1" applyProtection="1">
      <alignment horizontal="left" vertical="center" wrapText="1" indent="1"/>
    </xf>
    <xf numFmtId="0" fontId="21" fillId="2" borderId="2" xfId="7" applyNumberFormat="1" applyFont="1" applyFill="1" applyBorder="1" applyAlignment="1" applyProtection="1">
      <alignment horizontal="left" vertical="center" wrapText="1" indent="1"/>
    </xf>
    <xf numFmtId="0" fontId="21" fillId="2" borderId="4" xfId="7" applyNumberFormat="1" applyFont="1" applyFill="1" applyBorder="1" applyAlignment="1" applyProtection="1">
      <alignment horizontal="left" vertical="center" wrapText="1" indent="1"/>
    </xf>
    <xf numFmtId="165" fontId="20" fillId="10" borderId="4" xfId="0" applyNumberFormat="1" applyFont="1" applyFill="1" applyBorder="1" applyAlignment="1">
      <alignment horizontal="right"/>
    </xf>
    <xf numFmtId="169" fontId="26" fillId="10" borderId="3" xfId="0" applyNumberFormat="1" applyFont="1" applyFill="1" applyBorder="1" applyAlignment="1">
      <alignment horizontal="right"/>
    </xf>
    <xf numFmtId="165" fontId="20" fillId="10" borderId="3" xfId="0" applyNumberFormat="1" applyFont="1" applyFill="1" applyBorder="1" applyAlignment="1">
      <alignment horizontal="right"/>
    </xf>
    <xf numFmtId="0" fontId="6" fillId="10" borderId="4" xfId="0" applyNumberFormat="1" applyFont="1" applyFill="1" applyBorder="1" applyAlignment="1" applyProtection="1">
      <alignment horizontal="left" vertical="center" wrapText="1"/>
    </xf>
    <xf numFmtId="0" fontId="18" fillId="2" borderId="1" xfId="7" applyNumberFormat="1" applyFont="1" applyFill="1" applyBorder="1" applyAlignment="1" applyProtection="1">
      <alignment horizontal="left" vertical="center" wrapText="1" indent="1"/>
    </xf>
    <xf numFmtId="0" fontId="18" fillId="2" borderId="2" xfId="7" applyNumberFormat="1" applyFont="1" applyFill="1" applyBorder="1" applyAlignment="1" applyProtection="1">
      <alignment horizontal="left" vertical="center" wrapText="1" indent="1"/>
    </xf>
    <xf numFmtId="0" fontId="18" fillId="2" borderId="4" xfId="7" applyNumberFormat="1" applyFont="1" applyFill="1" applyBorder="1" applyAlignment="1" applyProtection="1">
      <alignment horizontal="left" vertical="center" wrapText="1" indent="1"/>
    </xf>
    <xf numFmtId="3" fontId="25" fillId="12" borderId="3" xfId="7" applyNumberFormat="1" applyFont="1" applyFill="1" applyBorder="1" applyAlignment="1">
      <alignment horizontal="right"/>
    </xf>
    <xf numFmtId="3" fontId="12" fillId="13" borderId="3" xfId="0" applyNumberFormat="1" applyFont="1" applyFill="1" applyBorder="1" applyAlignment="1">
      <alignment horizontal="right"/>
    </xf>
    <xf numFmtId="3" fontId="25" fillId="2" borderId="3" xfId="7" applyNumberFormat="1" applyFont="1" applyFill="1" applyBorder="1" applyAlignment="1">
      <alignment horizontal="right"/>
    </xf>
    <xf numFmtId="3" fontId="12" fillId="2" borderId="3" xfId="0" applyNumberFormat="1" applyFont="1" applyFill="1" applyBorder="1" applyAlignment="1">
      <alignment horizontal="right"/>
    </xf>
    <xf numFmtId="3" fontId="20" fillId="10" borderId="3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165" fontId="20" fillId="2" borderId="0" xfId="0" applyNumberFormat="1" applyFont="1" applyFill="1" applyBorder="1" applyAlignment="1">
      <alignment horizontal="right"/>
    </xf>
    <xf numFmtId="165" fontId="26" fillId="2" borderId="0" xfId="0" applyNumberFormat="1" applyFont="1" applyFill="1" applyBorder="1" applyAlignment="1">
      <alignment horizontal="right"/>
    </xf>
    <xf numFmtId="168" fontId="20" fillId="2" borderId="0" xfId="0" applyNumberFormat="1" applyFont="1" applyFill="1" applyBorder="1" applyAlignment="1">
      <alignment horizontal="right"/>
    </xf>
    <xf numFmtId="168" fontId="20" fillId="2" borderId="0" xfId="0" applyNumberFormat="1" applyFont="1" applyFill="1" applyBorder="1" applyAlignment="1" applyProtection="1">
      <alignment horizontal="right" wrapText="1"/>
    </xf>
    <xf numFmtId="0" fontId="20" fillId="2" borderId="1" xfId="0" applyNumberFormat="1" applyFont="1" applyFill="1" applyBorder="1" applyAlignment="1" applyProtection="1">
      <alignment horizontal="left" vertical="center" wrapText="1"/>
    </xf>
    <xf numFmtId="0" fontId="20" fillId="2" borderId="2" xfId="0" applyNumberFormat="1" applyFont="1" applyFill="1" applyBorder="1" applyAlignment="1" applyProtection="1">
      <alignment horizontal="left" vertical="center" wrapText="1"/>
    </xf>
    <xf numFmtId="165" fontId="12" fillId="2" borderId="2" xfId="0" applyNumberFormat="1" applyFont="1" applyFill="1" applyBorder="1" applyAlignment="1">
      <alignment horizontal="right"/>
    </xf>
    <xf numFmtId="169" fontId="8" fillId="2" borderId="2" xfId="0" applyNumberFormat="1" applyFont="1" applyFill="1" applyBorder="1" applyAlignment="1">
      <alignment horizontal="right"/>
    </xf>
    <xf numFmtId="165" fontId="26" fillId="2" borderId="2" xfId="0" applyNumberFormat="1" applyFont="1" applyFill="1" applyBorder="1" applyAlignment="1">
      <alignment horizontal="right"/>
    </xf>
    <xf numFmtId="168" fontId="3" fillId="2" borderId="2" xfId="0" applyNumberFormat="1" applyFont="1" applyFill="1" applyBorder="1" applyAlignment="1">
      <alignment horizontal="right"/>
    </xf>
    <xf numFmtId="168" fontId="3" fillId="2" borderId="4" xfId="0" applyNumberFormat="1" applyFont="1" applyFill="1" applyBorder="1" applyAlignment="1" applyProtection="1">
      <alignment horizontal="right" wrapText="1"/>
    </xf>
    <xf numFmtId="0" fontId="24" fillId="2" borderId="2" xfId="7" applyNumberFormat="1" applyFont="1" applyFill="1" applyBorder="1" applyAlignment="1" applyProtection="1">
      <alignment horizontal="left" vertical="center" wrapText="1"/>
    </xf>
    <xf numFmtId="165" fontId="24" fillId="2" borderId="2" xfId="7" applyNumberFormat="1" applyFont="1" applyFill="1" applyBorder="1" applyAlignment="1">
      <alignment horizontal="right"/>
    </xf>
    <xf numFmtId="169" fontId="24" fillId="2" borderId="2" xfId="7" applyNumberFormat="1" applyFont="1" applyFill="1" applyBorder="1" applyAlignment="1">
      <alignment horizontal="right"/>
    </xf>
    <xf numFmtId="165" fontId="26" fillId="2" borderId="2" xfId="7" applyNumberFormat="1" applyFont="1" applyFill="1" applyBorder="1" applyAlignment="1">
      <alignment horizontal="right"/>
    </xf>
    <xf numFmtId="168" fontId="26" fillId="2" borderId="2" xfId="7" applyNumberFormat="1" applyFont="1" applyFill="1" applyBorder="1" applyAlignment="1">
      <alignment horizontal="right"/>
    </xf>
    <xf numFmtId="3" fontId="20" fillId="2" borderId="0" xfId="0" applyNumberFormat="1" applyFont="1" applyFill="1" applyBorder="1" applyAlignment="1">
      <alignment horizontal="right"/>
    </xf>
    <xf numFmtId="0" fontId="18" fillId="10" borderId="4" xfId="7" applyNumberFormat="1" applyFont="1" applyFill="1" applyBorder="1" applyAlignment="1" applyProtection="1">
      <alignment horizontal="left" vertical="center" wrapText="1"/>
    </xf>
    <xf numFmtId="3" fontId="25" fillId="10" borderId="3" xfId="7" applyNumberFormat="1" applyFont="1" applyFill="1" applyBorder="1" applyAlignment="1">
      <alignment horizontal="right"/>
    </xf>
    <xf numFmtId="165" fontId="24" fillId="10" borderId="3" xfId="7" applyNumberFormat="1" applyFont="1" applyFill="1" applyBorder="1" applyAlignment="1">
      <alignment horizontal="right"/>
    </xf>
    <xf numFmtId="0" fontId="21" fillId="2" borderId="1" xfId="7" applyNumberFormat="1" applyFont="1" applyFill="1" applyBorder="1" applyAlignment="1" applyProtection="1">
      <alignment vertical="center" wrapText="1"/>
    </xf>
    <xf numFmtId="0" fontId="21" fillId="2" borderId="4" xfId="7" applyNumberFormat="1" applyFont="1" applyFill="1" applyBorder="1" applyAlignment="1" applyProtection="1">
      <alignment vertical="center" wrapText="1"/>
    </xf>
    <xf numFmtId="3" fontId="24" fillId="12" borderId="3" xfId="7" applyNumberFormat="1" applyFont="1" applyFill="1" applyBorder="1" applyAlignment="1">
      <alignment horizontal="right"/>
    </xf>
    <xf numFmtId="3" fontId="26" fillId="13" borderId="3" xfId="0" applyNumberFormat="1" applyFont="1" applyFill="1" applyBorder="1" applyAlignment="1">
      <alignment horizontal="right"/>
    </xf>
    <xf numFmtId="3" fontId="24" fillId="2" borderId="3" xfId="7" applyNumberFormat="1" applyFont="1" applyFill="1" applyBorder="1" applyAlignment="1">
      <alignment horizontal="right"/>
    </xf>
    <xf numFmtId="3" fontId="26" fillId="10" borderId="3" xfId="0" applyNumberFormat="1" applyFont="1" applyFill="1" applyBorder="1" applyAlignment="1">
      <alignment horizontal="right"/>
    </xf>
    <xf numFmtId="165" fontId="35" fillId="12" borderId="7" xfId="1" applyNumberFormat="1" applyFont="1" applyFill="1" applyBorder="1"/>
    <xf numFmtId="3" fontId="35" fillId="12" borderId="7" xfId="1" applyNumberFormat="1" applyFont="1" applyFill="1" applyBorder="1"/>
    <xf numFmtId="165" fontId="25" fillId="13" borderId="4" xfId="7" applyNumberFormat="1" applyFont="1" applyFill="1" applyBorder="1" applyAlignment="1">
      <alignment horizontal="right"/>
    </xf>
    <xf numFmtId="3" fontId="25" fillId="13" borderId="3" xfId="7" applyNumberFormat="1" applyFont="1" applyFill="1" applyBorder="1" applyAlignment="1">
      <alignment horizontal="right"/>
    </xf>
    <xf numFmtId="165" fontId="25" fillId="13" borderId="3" xfId="7" applyNumberFormat="1" applyFont="1" applyFill="1" applyBorder="1" applyAlignment="1">
      <alignment horizontal="right"/>
    </xf>
    <xf numFmtId="0" fontId="24" fillId="2" borderId="1" xfId="7" applyNumberFormat="1" applyFont="1" applyFill="1" applyBorder="1" applyAlignment="1" applyProtection="1">
      <alignment horizontal="left" vertical="center" wrapText="1" indent="1"/>
    </xf>
    <xf numFmtId="0" fontId="18" fillId="2" borderId="1" xfId="7" applyNumberFormat="1" applyFont="1" applyFill="1" applyBorder="1" applyAlignment="1" applyProtection="1">
      <alignment horizontal="left" vertical="center" wrapText="1"/>
    </xf>
    <xf numFmtId="0" fontId="18" fillId="2" borderId="2" xfId="7" applyNumberFormat="1" applyFont="1" applyFill="1" applyBorder="1" applyAlignment="1" applyProtection="1">
      <alignment horizontal="left" vertical="center" wrapText="1"/>
    </xf>
    <xf numFmtId="169" fontId="26" fillId="2" borderId="4" xfId="0" applyNumberFormat="1" applyFont="1" applyFill="1" applyBorder="1" applyAlignment="1">
      <alignment horizontal="right"/>
    </xf>
    <xf numFmtId="165" fontId="8" fillId="2" borderId="4" xfId="0" applyNumberFormat="1" applyFont="1" applyFill="1" applyBorder="1" applyAlignment="1">
      <alignment horizontal="right"/>
    </xf>
    <xf numFmtId="169" fontId="12" fillId="13" borderId="3" xfId="0" applyNumberFormat="1" applyFont="1" applyFill="1" applyBorder="1" applyAlignment="1">
      <alignment horizontal="right"/>
    </xf>
    <xf numFmtId="169" fontId="24" fillId="10" borderId="3" xfId="7" applyNumberFormat="1" applyFont="1" applyFill="1" applyBorder="1" applyAlignment="1">
      <alignment horizontal="right"/>
    </xf>
    <xf numFmtId="165" fontId="26" fillId="10" borderId="3" xfId="7" applyNumberFormat="1" applyFont="1" applyFill="1" applyBorder="1" applyAlignment="1">
      <alignment horizontal="right"/>
    </xf>
    <xf numFmtId="0" fontId="21" fillId="2" borderId="1" xfId="7" applyNumberFormat="1" applyFont="1" applyFill="1" applyBorder="1" applyAlignment="1" applyProtection="1">
      <alignment horizontal="left" vertical="center" wrapText="1"/>
    </xf>
    <xf numFmtId="0" fontId="21" fillId="2" borderId="2" xfId="7" applyNumberFormat="1" applyFont="1" applyFill="1" applyBorder="1" applyAlignment="1" applyProtection="1">
      <alignment horizontal="left" vertical="center" wrapText="1"/>
    </xf>
    <xf numFmtId="169" fontId="25" fillId="2" borderId="4" xfId="7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 applyProtection="1">
      <alignment vertical="center" wrapText="1"/>
    </xf>
    <xf numFmtId="0" fontId="6" fillId="2" borderId="4" xfId="0" applyNumberFormat="1" applyFont="1" applyFill="1" applyBorder="1" applyAlignment="1" applyProtection="1">
      <alignment vertical="center" wrapText="1"/>
    </xf>
    <xf numFmtId="169" fontId="26" fillId="13" borderId="4" xfId="0" applyNumberFormat="1" applyFont="1" applyFill="1" applyBorder="1" applyAlignment="1">
      <alignment horizontal="right"/>
    </xf>
    <xf numFmtId="165" fontId="26" fillId="13" borderId="4" xfId="7" applyNumberFormat="1" applyFont="1" applyFill="1" applyBorder="1" applyAlignment="1">
      <alignment horizontal="right"/>
    </xf>
    <xf numFmtId="0" fontId="9" fillId="10" borderId="7" xfId="4" applyNumberFormat="1" applyFont="1" applyFill="1" applyAlignment="1" applyProtection="1">
      <alignment horizontal="left" vertical="center" wrapText="1"/>
    </xf>
    <xf numFmtId="165" fontId="9" fillId="10" borderId="7" xfId="4" applyNumberFormat="1" applyFont="1" applyFill="1" applyAlignment="1">
      <alignment horizontal="right"/>
    </xf>
    <xf numFmtId="169" fontId="9" fillId="10" borderId="7" xfId="4" applyNumberFormat="1" applyFont="1" applyFill="1" applyAlignment="1">
      <alignment horizontal="right"/>
    </xf>
    <xf numFmtId="0" fontId="19" fillId="10" borderId="7" xfId="4" applyFont="1" applyFill="1" applyAlignment="1">
      <alignment horizontal="center" vertical="center"/>
    </xf>
    <xf numFmtId="0" fontId="19" fillId="10" borderId="7" xfId="4" applyFont="1" applyFill="1" applyAlignment="1">
      <alignment horizontal="center" vertical="center" wrapText="1"/>
    </xf>
    <xf numFmtId="0" fontId="9" fillId="13" borderId="1" xfId="0" applyFont="1" applyFill="1" applyBorder="1" applyAlignment="1">
      <alignment horizontal="left" vertical="center"/>
    </xf>
    <xf numFmtId="0" fontId="7" fillId="13" borderId="2" xfId="0" applyNumberFormat="1" applyFont="1" applyFill="1" applyBorder="1" applyAlignment="1" applyProtection="1">
      <alignment vertical="center"/>
    </xf>
    <xf numFmtId="0" fontId="24" fillId="12" borderId="3" xfId="1" applyNumberFormat="1" applyFont="1" applyFill="1" applyBorder="1" applyAlignment="1" applyProtection="1">
      <alignment horizontal="center" vertical="center" wrapText="1"/>
    </xf>
    <xf numFmtId="0" fontId="25" fillId="12" borderId="3" xfId="1" applyNumberFormat="1" applyFont="1" applyFill="1" applyBorder="1" applyAlignment="1" applyProtection="1">
      <alignment horizontal="center" vertical="center" wrapText="1"/>
    </xf>
    <xf numFmtId="0" fontId="25" fillId="12" borderId="3" xfId="1" applyNumberFormat="1" applyFont="1" applyFill="1" applyBorder="1" applyAlignment="1" applyProtection="1">
      <alignment horizontal="left" vertical="center" wrapText="1"/>
    </xf>
    <xf numFmtId="0" fontId="18" fillId="12" borderId="3" xfId="1" applyNumberFormat="1" applyFont="1" applyFill="1" applyBorder="1" applyAlignment="1" applyProtection="1">
      <alignment horizontal="left" vertical="center" wrapText="1"/>
    </xf>
    <xf numFmtId="165" fontId="24" fillId="12" borderId="3" xfId="1" applyNumberFormat="1" applyFont="1" applyFill="1" applyBorder="1" applyAlignment="1">
      <alignment horizontal="right"/>
    </xf>
    <xf numFmtId="2" fontId="24" fillId="12" borderId="3" xfId="1" applyNumberFormat="1" applyFont="1" applyFill="1" applyBorder="1" applyAlignment="1">
      <alignment horizontal="right"/>
    </xf>
    <xf numFmtId="0" fontId="24" fillId="12" borderId="6" xfId="1" applyFont="1" applyFill="1" applyBorder="1" applyAlignment="1">
      <alignment horizontal="center" vertical="center"/>
    </xf>
    <xf numFmtId="0" fontId="24" fillId="12" borderId="6" xfId="1" applyNumberFormat="1" applyFont="1" applyFill="1" applyBorder="1" applyAlignment="1" applyProtection="1">
      <alignment horizontal="center" vertical="center"/>
    </xf>
    <xf numFmtId="0" fontId="24" fillId="12" borderId="6" xfId="1" applyNumberFormat="1" applyFont="1" applyFill="1" applyBorder="1" applyAlignment="1" applyProtection="1">
      <alignment vertical="center" wrapText="1"/>
    </xf>
    <xf numFmtId="165" fontId="24" fillId="12" borderId="6" xfId="1" applyNumberFormat="1" applyFont="1" applyFill="1" applyBorder="1" applyAlignment="1">
      <alignment horizontal="right"/>
    </xf>
    <xf numFmtId="165" fontId="26" fillId="12" borderId="6" xfId="1" applyNumberFormat="1" applyFont="1" applyFill="1" applyBorder="1" applyAlignment="1">
      <alignment horizontal="right"/>
    </xf>
    <xf numFmtId="0" fontId="18" fillId="10" borderId="7" xfId="3" applyFont="1" applyFill="1" applyBorder="1"/>
    <xf numFmtId="0" fontId="24" fillId="10" borderId="7" xfId="3" applyFont="1" applyFill="1" applyBorder="1" applyAlignment="1">
      <alignment horizontal="center"/>
    </xf>
    <xf numFmtId="0" fontId="18" fillId="10" borderId="7" xfId="3" applyFont="1" applyFill="1" applyBorder="1" applyAlignment="1">
      <alignment wrapText="1"/>
    </xf>
    <xf numFmtId="165" fontId="24" fillId="10" borderId="7" xfId="3" applyNumberFormat="1" applyFont="1" applyFill="1" applyBorder="1"/>
    <xf numFmtId="2" fontId="24" fillId="10" borderId="7" xfId="3" applyNumberFormat="1" applyFont="1" applyFill="1" applyBorder="1"/>
    <xf numFmtId="0" fontId="24" fillId="12" borderId="3" xfId="1" applyFont="1" applyFill="1" applyBorder="1" applyAlignment="1">
      <alignment horizontal="center" vertical="center"/>
    </xf>
    <xf numFmtId="0" fontId="24" fillId="12" borderId="3" xfId="1" applyNumberFormat="1" applyFont="1" applyFill="1" applyBorder="1" applyAlignment="1" applyProtection="1">
      <alignment horizontal="center" vertical="center"/>
    </xf>
    <xf numFmtId="0" fontId="18" fillId="12" borderId="3" xfId="1" applyNumberFormat="1" applyFont="1" applyFill="1" applyBorder="1" applyAlignment="1" applyProtection="1">
      <alignment vertical="center" wrapText="1"/>
    </xf>
    <xf numFmtId="165" fontId="24" fillId="12" borderId="4" xfId="1" applyNumberFormat="1" applyFont="1" applyFill="1" applyBorder="1" applyAlignment="1">
      <alignment horizontal="right"/>
    </xf>
    <xf numFmtId="165" fontId="26" fillId="12" borderId="3" xfId="1" applyNumberFormat="1" applyFont="1" applyFill="1" applyBorder="1" applyAlignment="1">
      <alignment horizontal="right"/>
    </xf>
    <xf numFmtId="2" fontId="24" fillId="12" borderId="3" xfId="1" applyNumberFormat="1" applyFont="1" applyFill="1" applyBorder="1" applyAlignment="1"/>
    <xf numFmtId="0" fontId="24" fillId="10" borderId="3" xfId="3" applyFont="1" applyFill="1" applyBorder="1" applyAlignment="1">
      <alignment horizontal="center" vertical="center"/>
    </xf>
    <xf numFmtId="0" fontId="24" fillId="10" borderId="3" xfId="3" applyNumberFormat="1" applyFont="1" applyFill="1" applyBorder="1" applyAlignment="1" applyProtection="1">
      <alignment horizontal="center" vertical="center"/>
    </xf>
    <xf numFmtId="0" fontId="18" fillId="10" borderId="3" xfId="3" applyNumberFormat="1" applyFont="1" applyFill="1" applyBorder="1" applyAlignment="1" applyProtection="1">
      <alignment vertical="center" wrapText="1"/>
    </xf>
    <xf numFmtId="165" fontId="24" fillId="10" borderId="4" xfId="3" applyNumberFormat="1" applyFont="1" applyFill="1" applyBorder="1" applyAlignment="1">
      <alignment horizontal="right"/>
    </xf>
    <xf numFmtId="165" fontId="24" fillId="10" borderId="3" xfId="3" applyNumberFormat="1" applyFont="1" applyFill="1" applyBorder="1" applyAlignment="1">
      <alignment horizontal="right"/>
    </xf>
    <xf numFmtId="2" fontId="24" fillId="10" borderId="3" xfId="3" applyNumberFormat="1" applyFont="1" applyFill="1" applyBorder="1" applyAlignment="1"/>
    <xf numFmtId="2" fontId="24" fillId="10" borderId="3" xfId="3" applyNumberFormat="1" applyFont="1" applyFill="1" applyBorder="1" applyAlignment="1">
      <alignment horizontal="right"/>
    </xf>
    <xf numFmtId="0" fontId="25" fillId="13" borderId="3" xfId="2" applyNumberFormat="1" applyFont="1" applyFill="1" applyBorder="1" applyAlignment="1" applyProtection="1">
      <alignment horizontal="left" vertical="center" wrapText="1"/>
    </xf>
    <xf numFmtId="0" fontId="25" fillId="13" borderId="3" xfId="2" applyNumberFormat="1" applyFont="1" applyFill="1" applyBorder="1" applyAlignment="1" applyProtection="1">
      <alignment horizontal="center" vertical="center" wrapText="1"/>
    </xf>
    <xf numFmtId="0" fontId="24" fillId="13" borderId="3" xfId="2" applyNumberFormat="1" applyFont="1" applyFill="1" applyBorder="1" applyAlignment="1" applyProtection="1">
      <alignment horizontal="center" vertical="center" wrapText="1"/>
    </xf>
    <xf numFmtId="0" fontId="24" fillId="13" borderId="3" xfId="2" applyNumberFormat="1" applyFont="1" applyFill="1" applyBorder="1" applyAlignment="1" applyProtection="1">
      <alignment horizontal="left" vertical="center" wrapText="1"/>
    </xf>
    <xf numFmtId="165" fontId="26" fillId="13" borderId="4" xfId="2" applyNumberFormat="1" applyFont="1" applyFill="1" applyBorder="1" applyAlignment="1">
      <alignment horizontal="right"/>
    </xf>
    <xf numFmtId="165" fontId="26" fillId="13" borderId="3" xfId="2" applyNumberFormat="1" applyFont="1" applyFill="1" applyBorder="1" applyAlignment="1">
      <alignment horizontal="right"/>
    </xf>
    <xf numFmtId="2" fontId="24" fillId="13" borderId="3" xfId="1" applyNumberFormat="1" applyFont="1" applyFill="1" applyBorder="1" applyAlignment="1">
      <alignment horizontal="right"/>
    </xf>
    <xf numFmtId="2" fontId="25" fillId="13" borderId="0" xfId="0" applyNumberFormat="1" applyFont="1" applyFill="1"/>
    <xf numFmtId="0" fontId="24" fillId="13" borderId="3" xfId="2" quotePrefix="1" applyFont="1" applyFill="1" applyBorder="1" applyAlignment="1">
      <alignment horizontal="left" vertical="center"/>
    </xf>
    <xf numFmtId="0" fontId="24" fillId="13" borderId="3" xfId="2" quotePrefix="1" applyFont="1" applyFill="1" applyBorder="1" applyAlignment="1">
      <alignment horizontal="center" vertical="center"/>
    </xf>
    <xf numFmtId="0" fontId="25" fillId="13" borderId="3" xfId="2" quotePrefix="1" applyFont="1" applyFill="1" applyBorder="1" applyAlignment="1">
      <alignment horizontal="center" vertical="center"/>
    </xf>
    <xf numFmtId="0" fontId="24" fillId="13" borderId="3" xfId="2" quotePrefix="1" applyFont="1" applyFill="1" applyBorder="1" applyAlignment="1">
      <alignment horizontal="left" vertical="center" wrapText="1"/>
    </xf>
    <xf numFmtId="165" fontId="24" fillId="13" borderId="3" xfId="2" applyNumberFormat="1" applyFont="1" applyFill="1" applyBorder="1" applyAlignment="1">
      <alignment horizontal="right"/>
    </xf>
    <xf numFmtId="165" fontId="24" fillId="13" borderId="4" xfId="2" applyNumberFormat="1" applyFont="1" applyFill="1" applyBorder="1" applyAlignment="1">
      <alignment horizontal="right"/>
    </xf>
    <xf numFmtId="0" fontId="24" fillId="13" borderId="6" xfId="2" quotePrefix="1" applyFont="1" applyFill="1" applyBorder="1"/>
    <xf numFmtId="0" fontId="24" fillId="13" borderId="6" xfId="2" quotePrefix="1" applyFont="1" applyFill="1" applyBorder="1" applyAlignment="1">
      <alignment horizontal="center"/>
    </xf>
    <xf numFmtId="0" fontId="26" fillId="13" borderId="6" xfId="2" applyNumberFormat="1" applyFont="1" applyFill="1" applyBorder="1" applyAlignment="1" applyProtection="1">
      <alignment horizontal="left" vertical="center" wrapText="1"/>
    </xf>
    <xf numFmtId="165" fontId="24" fillId="13" borderId="6" xfId="2" applyNumberFormat="1" applyFont="1" applyFill="1" applyBorder="1"/>
    <xf numFmtId="165" fontId="26" fillId="13" borderId="6" xfId="2" applyNumberFormat="1" applyFont="1" applyFill="1" applyBorder="1"/>
    <xf numFmtId="0" fontId="24" fillId="13" borderId="7" xfId="2" quotePrefix="1" applyFont="1" applyFill="1" applyBorder="1" applyAlignment="1">
      <alignment horizontal="center"/>
    </xf>
    <xf numFmtId="0" fontId="24" fillId="13" borderId="7" xfId="2" applyNumberFormat="1" applyFont="1" applyFill="1" applyBorder="1" applyAlignment="1" applyProtection="1">
      <alignment horizontal="left" vertical="center" wrapText="1"/>
    </xf>
    <xf numFmtId="165" fontId="24" fillId="13" borderId="7" xfId="2" applyNumberFormat="1" applyFont="1" applyFill="1" applyBorder="1"/>
    <xf numFmtId="165" fontId="26" fillId="13" borderId="7" xfId="2" applyNumberFormat="1" applyFont="1" applyFill="1" applyBorder="1"/>
    <xf numFmtId="0" fontId="25" fillId="13" borderId="6" xfId="2" quotePrefix="1" applyFont="1" applyFill="1" applyBorder="1"/>
    <xf numFmtId="0" fontId="24" fillId="13" borderId="6" xfId="2" quotePrefix="1" applyFont="1" applyFill="1" applyBorder="1" applyAlignment="1">
      <alignment wrapText="1"/>
    </xf>
    <xf numFmtId="0" fontId="29" fillId="13" borderId="7" xfId="4" quotePrefix="1" applyFont="1" applyFill="1" applyAlignment="1">
      <alignment horizontal="center"/>
    </xf>
    <xf numFmtId="0" fontId="26" fillId="13" borderId="7" xfId="4" applyNumberFormat="1" applyFont="1" applyFill="1" applyAlignment="1" applyProtection="1">
      <alignment horizontal="left" vertical="center" wrapText="1"/>
    </xf>
    <xf numFmtId="165" fontId="29" fillId="13" borderId="7" xfId="4" applyNumberFormat="1" applyFont="1" applyFill="1"/>
    <xf numFmtId="2" fontId="26" fillId="13" borderId="3" xfId="2" applyNumberFormat="1" applyFont="1" applyFill="1" applyBorder="1" applyAlignment="1">
      <alignment horizontal="right"/>
    </xf>
    <xf numFmtId="0" fontId="25" fillId="13" borderId="3" xfId="2" applyFont="1" applyFill="1" applyBorder="1" applyAlignment="1">
      <alignment horizontal="center" vertical="center"/>
    </xf>
    <xf numFmtId="0" fontId="24" fillId="13" borderId="3" xfId="2" applyNumberFormat="1" applyFont="1" applyFill="1" applyBorder="1" applyAlignment="1" applyProtection="1">
      <alignment horizontal="center" vertical="center"/>
    </xf>
    <xf numFmtId="0" fontId="24" fillId="13" borderId="3" xfId="2" applyNumberFormat="1" applyFont="1" applyFill="1" applyBorder="1" applyAlignment="1" applyProtection="1">
      <alignment vertical="center" wrapText="1"/>
    </xf>
    <xf numFmtId="0" fontId="24" fillId="13" borderId="3" xfId="2" applyFont="1" applyFill="1" applyBorder="1" applyAlignment="1">
      <alignment horizontal="center" vertical="center"/>
    </xf>
    <xf numFmtId="0" fontId="22" fillId="13" borderId="7" xfId="4" applyFont="1" applyFill="1" applyAlignment="1">
      <alignment horizontal="center"/>
    </xf>
    <xf numFmtId="0" fontId="9" fillId="13" borderId="7" xfId="4" applyNumberFormat="1" applyFont="1" applyFill="1" applyAlignment="1" applyProtection="1">
      <alignment horizontal="left" vertical="center" wrapText="1"/>
    </xf>
    <xf numFmtId="0" fontId="24" fillId="13" borderId="7" xfId="2" applyFont="1" applyFill="1" applyBorder="1" applyAlignment="1">
      <alignment horizontal="center"/>
    </xf>
    <xf numFmtId="0" fontId="24" fillId="13" borderId="7" xfId="2" quotePrefix="1" applyFont="1" applyFill="1" applyBorder="1" applyAlignment="1">
      <alignment horizontal="left" vertical="center"/>
    </xf>
    <xf numFmtId="2" fontId="24" fillId="13" borderId="7" xfId="2" applyNumberFormat="1" applyFont="1" applyFill="1" applyBorder="1"/>
    <xf numFmtId="0" fontId="24" fillId="13" borderId="6" xfId="2" applyFont="1" applyFill="1" applyBorder="1" applyAlignment="1">
      <alignment horizontal="center"/>
    </xf>
    <xf numFmtId="2" fontId="26" fillId="13" borderId="6" xfId="2" applyNumberFormat="1" applyFont="1" applyFill="1" applyBorder="1" applyAlignment="1">
      <alignment horizontal="right"/>
    </xf>
    <xf numFmtId="2" fontId="26" fillId="13" borderId="6" xfId="2" applyNumberFormat="1" applyFont="1" applyFill="1" applyBorder="1"/>
    <xf numFmtId="0" fontId="30" fillId="13" borderId="7" xfId="4" applyFont="1" applyFill="1" applyAlignment="1">
      <alignment horizontal="center"/>
    </xf>
    <xf numFmtId="0" fontId="29" fillId="13" borderId="7" xfId="4" applyFont="1" applyFill="1" applyAlignment="1">
      <alignment horizontal="center"/>
    </xf>
    <xf numFmtId="0" fontId="26" fillId="13" borderId="7" xfId="4" applyFont="1" applyFill="1" applyAlignment="1">
      <alignment horizontal="center"/>
    </xf>
    <xf numFmtId="0" fontId="26" fillId="13" borderId="7" xfId="4" applyFont="1" applyFill="1" applyAlignment="1">
      <alignment wrapText="1"/>
    </xf>
    <xf numFmtId="2" fontId="26" fillId="13" borderId="7" xfId="4" applyNumberFormat="1" applyFont="1" applyFill="1" applyAlignment="1">
      <alignment horizontal="right"/>
    </xf>
    <xf numFmtId="2" fontId="26" fillId="13" borderId="7" xfId="4" applyNumberFormat="1" applyFont="1" applyFill="1"/>
    <xf numFmtId="165" fontId="29" fillId="2" borderId="7" xfId="4" applyNumberFormat="1" applyFont="1" applyFill="1" applyAlignment="1">
      <alignment horizontal="right"/>
    </xf>
    <xf numFmtId="2" fontId="29" fillId="2" borderId="7" xfId="4" applyNumberFormat="1" applyFont="1" applyFill="1" applyAlignment="1">
      <alignment horizontal="right"/>
    </xf>
    <xf numFmtId="0" fontId="24" fillId="12" borderId="0" xfId="1" applyFont="1" applyFill="1"/>
    <xf numFmtId="0" fontId="24" fillId="12" borderId="0" xfId="1" applyFont="1" applyFill="1" applyAlignment="1">
      <alignment horizontal="center"/>
    </xf>
    <xf numFmtId="0" fontId="18" fillId="12" borderId="0" xfId="1" applyFont="1" applyFill="1" applyAlignment="1">
      <alignment wrapText="1"/>
    </xf>
    <xf numFmtId="165" fontId="24" fillId="12" borderId="0" xfId="1" applyNumberFormat="1" applyFont="1" applyFill="1"/>
    <xf numFmtId="2" fontId="24" fillId="12" borderId="0" xfId="1" applyNumberFormat="1" applyFont="1" applyFill="1"/>
    <xf numFmtId="2" fontId="26" fillId="13" borderId="3" xfId="8" applyNumberFormat="1" applyFont="1" applyFill="1" applyBorder="1" applyAlignment="1">
      <alignment horizontal="right"/>
    </xf>
    <xf numFmtId="2" fontId="33" fillId="13" borderId="7" xfId="4" applyNumberFormat="1" applyFont="1" applyFill="1" applyAlignment="1">
      <alignment horizontal="right"/>
    </xf>
    <xf numFmtId="2" fontId="26" fillId="2" borderId="3" xfId="8" applyNumberFormat="1" applyFont="1" applyFill="1" applyBorder="1" applyAlignment="1">
      <alignment horizontal="right"/>
    </xf>
    <xf numFmtId="2" fontId="33" fillId="2" borderId="7" xfId="4" applyNumberFormat="1" applyFont="1" applyFill="1" applyAlignment="1">
      <alignment horizontal="right"/>
    </xf>
    <xf numFmtId="165" fontId="20" fillId="13" borderId="3" xfId="0" applyNumberFormat="1" applyFont="1" applyFill="1" applyBorder="1" applyAlignment="1" applyProtection="1">
      <alignment horizontal="right" wrapText="1"/>
    </xf>
    <xf numFmtId="2" fontId="28" fillId="13" borderId="3" xfId="8" applyNumberFormat="1" applyFont="1" applyFill="1" applyBorder="1" applyAlignment="1">
      <alignment horizontal="right"/>
    </xf>
    <xf numFmtId="2" fontId="36" fillId="13" borderId="7" xfId="4" applyNumberFormat="1" applyFont="1" applyFill="1" applyAlignment="1">
      <alignment horizontal="right"/>
    </xf>
    <xf numFmtId="0" fontId="15" fillId="12" borderId="3" xfId="1" applyNumberFormat="1" applyFont="1" applyFill="1" applyBorder="1" applyAlignment="1" applyProtection="1">
      <alignment horizontal="left" vertical="center" wrapText="1"/>
    </xf>
    <xf numFmtId="0" fontId="7" fillId="13" borderId="3" xfId="0" applyFont="1" applyFill="1" applyBorder="1" applyAlignment="1">
      <alignment horizontal="left" vertical="center"/>
    </xf>
    <xf numFmtId="3" fontId="24" fillId="13" borderId="3" xfId="7" applyNumberFormat="1" applyFont="1" applyFill="1" applyBorder="1" applyAlignment="1">
      <alignment horizontal="right"/>
    </xf>
    <xf numFmtId="164" fontId="34" fillId="0" borderId="0" xfId="0" applyNumberFormat="1" applyFont="1"/>
    <xf numFmtId="165" fontId="34" fillId="0" borderId="0" xfId="0" applyNumberFormat="1" applyFont="1"/>
    <xf numFmtId="165" fontId="26" fillId="10" borderId="4" xfId="0" applyNumberFormat="1" applyFont="1" applyFill="1" applyBorder="1" applyAlignment="1">
      <alignment horizontal="right"/>
    </xf>
    <xf numFmtId="2" fontId="26" fillId="2" borderId="4" xfId="7" applyNumberFormat="1" applyFont="1" applyFill="1" applyBorder="1" applyAlignment="1">
      <alignment horizontal="right"/>
    </xf>
    <xf numFmtId="2" fontId="26" fillId="10" borderId="4" xfId="7" applyNumberFormat="1" applyFont="1" applyFill="1" applyBorder="1" applyAlignment="1">
      <alignment horizontal="right"/>
    </xf>
    <xf numFmtId="2" fontId="26" fillId="2" borderId="3" xfId="7" applyNumberFormat="1" applyFont="1" applyFill="1" applyBorder="1" applyAlignment="1">
      <alignment horizontal="right"/>
    </xf>
    <xf numFmtId="2" fontId="26" fillId="10" borderId="3" xfId="7" applyNumberFormat="1" applyFont="1" applyFill="1" applyBorder="1" applyAlignment="1">
      <alignment horizontal="right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0" fontId="20" fillId="13" borderId="4" xfId="0" applyNumberFormat="1" applyFont="1" applyFill="1" applyBorder="1" applyAlignment="1" applyProtection="1">
      <alignment horizontal="lef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19" fillId="10" borderId="7" xfId="4" applyNumberFormat="1" applyFont="1" applyFill="1" applyAlignment="1" applyProtection="1">
      <alignment horizontal="center" vertical="center" wrapText="1"/>
    </xf>
    <xf numFmtId="0" fontId="19" fillId="10" borderId="7" xfId="4" applyFont="1" applyFill="1" applyAlignment="1">
      <alignment horizontal="center" vertical="center" wrapText="1"/>
    </xf>
    <xf numFmtId="2" fontId="9" fillId="2" borderId="3" xfId="7" applyNumberFormat="1" applyFont="1" applyFill="1" applyBorder="1" applyAlignment="1">
      <alignment horizontal="right"/>
    </xf>
    <xf numFmtId="2" fontId="9" fillId="2" borderId="3" xfId="7" applyNumberFormat="1" applyFont="1" applyFill="1" applyBorder="1" applyAlignment="1" applyProtection="1">
      <alignment horizontal="right" wrapText="1"/>
    </xf>
    <xf numFmtId="2" fontId="26" fillId="2" borderId="3" xfId="7" applyNumberFormat="1" applyFont="1" applyFill="1" applyBorder="1" applyAlignment="1" applyProtection="1">
      <alignment horizontal="right" wrapText="1"/>
    </xf>
    <xf numFmtId="2" fontId="24" fillId="2" borderId="3" xfId="7" applyNumberFormat="1" applyFont="1" applyFill="1" applyBorder="1" applyAlignment="1">
      <alignment horizontal="right"/>
    </xf>
    <xf numFmtId="2" fontId="24" fillId="2" borderId="3" xfId="7" applyNumberFormat="1" applyFont="1" applyFill="1" applyBorder="1" applyAlignment="1" applyProtection="1">
      <alignment horizontal="right" wrapText="1"/>
    </xf>
    <xf numFmtId="2" fontId="9" fillId="10" borderId="3" xfId="7" applyNumberFormat="1" applyFont="1" applyFill="1" applyBorder="1" applyAlignment="1">
      <alignment horizontal="right"/>
    </xf>
    <xf numFmtId="2" fontId="9" fillId="10" borderId="3" xfId="7" applyNumberFormat="1" applyFont="1" applyFill="1" applyBorder="1" applyAlignment="1" applyProtection="1">
      <alignment horizontal="right" wrapText="1"/>
    </xf>
    <xf numFmtId="2" fontId="24" fillId="10" borderId="3" xfId="7" applyNumberFormat="1" applyFont="1" applyFill="1" applyBorder="1" applyAlignment="1">
      <alignment horizontal="right"/>
    </xf>
    <xf numFmtId="2" fontId="24" fillId="10" borderId="3" xfId="7" applyNumberFormat="1" applyFont="1" applyFill="1" applyBorder="1" applyAlignment="1" applyProtection="1">
      <alignment horizontal="right" wrapText="1"/>
    </xf>
    <xf numFmtId="2" fontId="25" fillId="2" borderId="3" xfId="7" applyNumberFormat="1" applyFont="1" applyFill="1" applyBorder="1" applyAlignment="1">
      <alignment horizontal="right"/>
    </xf>
    <xf numFmtId="2" fontId="25" fillId="2" borderId="3" xfId="7" applyNumberFormat="1" applyFont="1" applyFill="1" applyBorder="1" applyAlignment="1" applyProtection="1">
      <alignment horizontal="right" wrapText="1"/>
    </xf>
    <xf numFmtId="0" fontId="37" fillId="0" borderId="0" xfId="0" applyFont="1"/>
    <xf numFmtId="0" fontId="38" fillId="0" borderId="0" xfId="0" applyFont="1"/>
    <xf numFmtId="2" fontId="8" fillId="10" borderId="7" xfId="4" applyNumberFormat="1" applyFont="1" applyFill="1"/>
    <xf numFmtId="0" fontId="8" fillId="2" borderId="7" xfId="4" applyFont="1" applyFill="1"/>
    <xf numFmtId="165" fontId="8" fillId="11" borderId="7" xfId="4" applyNumberFormat="1" applyFont="1" applyFill="1"/>
    <xf numFmtId="0" fontId="8" fillId="11" borderId="7" xfId="4" applyFont="1" applyFill="1"/>
    <xf numFmtId="0" fontId="8" fillId="2" borderId="7" xfId="4" applyFont="1" applyFill="1" applyAlignment="1">
      <alignment horizontal="right"/>
    </xf>
    <xf numFmtId="0" fontId="26" fillId="2" borderId="7" xfId="4" applyFont="1" applyFill="1"/>
    <xf numFmtId="2" fontId="26" fillId="10" borderId="7" xfId="4" applyNumberFormat="1" applyFont="1" applyFill="1"/>
    <xf numFmtId="165" fontId="9" fillId="11" borderId="7" xfId="4" applyNumberFormat="1" applyFont="1" applyFill="1"/>
    <xf numFmtId="0" fontId="9" fillId="11" borderId="7" xfId="4" applyFont="1" applyFill="1"/>
    <xf numFmtId="0" fontId="26" fillId="10" borderId="7" xfId="4" applyFont="1" applyFill="1" applyAlignment="1">
      <alignment horizontal="center"/>
    </xf>
    <xf numFmtId="0" fontId="26" fillId="10" borderId="7" xfId="4" applyNumberFormat="1" applyFont="1" applyFill="1" applyAlignment="1" applyProtection="1">
      <alignment horizontal="center" vertical="center" wrapText="1"/>
    </xf>
    <xf numFmtId="0" fontId="26" fillId="10" borderId="7" xfId="4" applyFont="1" applyFill="1" applyAlignment="1">
      <alignment horizontal="center" vertical="center"/>
    </xf>
    <xf numFmtId="0" fontId="26" fillId="10" borderId="7" xfId="4" applyFont="1" applyFill="1" applyAlignment="1">
      <alignment horizontal="center" vertical="center" wrapText="1"/>
    </xf>
    <xf numFmtId="0" fontId="26" fillId="2" borderId="7" xfId="4" applyFont="1" applyFill="1" applyAlignment="1">
      <alignment horizontal="center"/>
    </xf>
    <xf numFmtId="0" fontId="26" fillId="12" borderId="7" xfId="4" applyFont="1" applyFill="1" applyAlignment="1">
      <alignment horizontal="center"/>
    </xf>
    <xf numFmtId="0" fontId="26" fillId="12" borderId="7" xfId="4" applyFont="1" applyFill="1"/>
    <xf numFmtId="0" fontId="26" fillId="11" borderId="7" xfId="4" applyFont="1" applyFill="1"/>
    <xf numFmtId="0" fontId="26" fillId="12" borderId="7" xfId="4" applyFont="1" applyFill="1" applyAlignment="1">
      <alignment wrapText="1"/>
    </xf>
    <xf numFmtId="0" fontId="40" fillId="0" borderId="0" xfId="0" applyNumberFormat="1" applyFont="1" applyFill="1" applyBorder="1" applyAlignment="1" applyProtection="1">
      <alignment vertical="center" wrapText="1"/>
    </xf>
    <xf numFmtId="165" fontId="39" fillId="2" borderId="7" xfId="4" quotePrefix="1" applyNumberFormat="1" applyFont="1" applyFill="1" applyAlignment="1">
      <alignment horizontal="right"/>
    </xf>
    <xf numFmtId="2" fontId="39" fillId="2" borderId="7" xfId="4" applyNumberFormat="1" applyFont="1" applyFill="1" applyAlignment="1" applyProtection="1">
      <alignment horizontal="right" wrapText="1"/>
    </xf>
    <xf numFmtId="2" fontId="39" fillId="2" borderId="7" xfId="4" applyNumberFormat="1" applyFont="1" applyFill="1"/>
    <xf numFmtId="165" fontId="26" fillId="13" borderId="1" xfId="0" quotePrefix="1" applyNumberFormat="1" applyFont="1" applyFill="1" applyBorder="1" applyAlignment="1">
      <alignment horizontal="right"/>
    </xf>
    <xf numFmtId="2" fontId="26" fillId="13" borderId="3" xfId="0" applyNumberFormat="1" applyFont="1" applyFill="1" applyBorder="1" applyAlignment="1" applyProtection="1">
      <alignment horizontal="right" wrapText="1"/>
    </xf>
    <xf numFmtId="165" fontId="26" fillId="2" borderId="7" xfId="4" quotePrefix="1" applyNumberFormat="1" applyFont="1" applyFill="1" applyAlignment="1">
      <alignment horizontal="right"/>
    </xf>
    <xf numFmtId="0" fontId="19" fillId="2" borderId="7" xfId="4" applyFont="1" applyFill="1" applyAlignment="1">
      <alignment horizontal="center"/>
    </xf>
    <xf numFmtId="165" fontId="25" fillId="13" borderId="0" xfId="0" applyNumberFormat="1" applyFont="1" applyFill="1"/>
    <xf numFmtId="2" fontId="12" fillId="13" borderId="3" xfId="0" applyNumberFormat="1" applyFont="1" applyFill="1" applyBorder="1" applyAlignment="1">
      <alignment horizontal="right"/>
    </xf>
    <xf numFmtId="0" fontId="24" fillId="12" borderId="4" xfId="7" applyNumberFormat="1" applyFont="1" applyFill="1" applyBorder="1" applyAlignment="1" applyProtection="1">
      <alignment horizontal="left" vertical="center" wrapText="1"/>
    </xf>
    <xf numFmtId="0" fontId="32" fillId="12" borderId="4" xfId="7" applyNumberFormat="1" applyFont="1" applyFill="1" applyBorder="1" applyAlignment="1" applyProtection="1">
      <alignment horizontal="left" vertical="center" wrapText="1"/>
    </xf>
    <xf numFmtId="165" fontId="26" fillId="11" borderId="7" xfId="4" applyNumberFormat="1" applyFont="1" applyFill="1"/>
    <xf numFmtId="2" fontId="26" fillId="12" borderId="4" xfId="7" applyNumberFormat="1" applyFont="1" applyFill="1" applyBorder="1" applyAlignment="1">
      <alignment horizontal="right"/>
    </xf>
    <xf numFmtId="2" fontId="26" fillId="13" borderId="4" xfId="7" applyNumberFormat="1" applyFont="1" applyFill="1" applyBorder="1" applyAlignment="1">
      <alignment horizontal="right"/>
    </xf>
    <xf numFmtId="2" fontId="26" fillId="12" borderId="3" xfId="7" applyNumberFormat="1" applyFont="1" applyFill="1" applyBorder="1" applyAlignment="1">
      <alignment horizontal="right"/>
    </xf>
    <xf numFmtId="2" fontId="26" fillId="13" borderId="3" xfId="7" applyNumberFormat="1" applyFont="1" applyFill="1" applyBorder="1" applyAlignment="1">
      <alignment horizontal="right"/>
    </xf>
    <xf numFmtId="2" fontId="9" fillId="12" borderId="3" xfId="7" applyNumberFormat="1" applyFont="1" applyFill="1" applyBorder="1" applyAlignment="1">
      <alignment horizontal="right"/>
    </xf>
    <xf numFmtId="2" fontId="9" fillId="12" borderId="3" xfId="7" applyNumberFormat="1" applyFont="1" applyFill="1" applyBorder="1" applyAlignment="1" applyProtection="1">
      <alignment horizontal="right" wrapText="1"/>
    </xf>
    <xf numFmtId="2" fontId="9" fillId="13" borderId="3" xfId="7" applyNumberFormat="1" applyFont="1" applyFill="1" applyBorder="1" applyAlignment="1">
      <alignment horizontal="right"/>
    </xf>
    <xf numFmtId="2" fontId="9" fillId="13" borderId="3" xfId="7" applyNumberFormat="1" applyFont="1" applyFill="1" applyBorder="1" applyAlignment="1" applyProtection="1">
      <alignment horizontal="right" wrapText="1"/>
    </xf>
    <xf numFmtId="2" fontId="24" fillId="13" borderId="3" xfId="7" applyNumberFormat="1" applyFont="1" applyFill="1" applyBorder="1" applyAlignment="1">
      <alignment horizontal="right"/>
    </xf>
    <xf numFmtId="2" fontId="24" fillId="13" borderId="3" xfId="7" applyNumberFormat="1" applyFont="1" applyFill="1" applyBorder="1" applyAlignment="1" applyProtection="1">
      <alignment horizontal="right" wrapText="1"/>
    </xf>
    <xf numFmtId="2" fontId="24" fillId="12" borderId="3" xfId="7" applyNumberFormat="1" applyFont="1" applyFill="1" applyBorder="1" applyAlignment="1">
      <alignment horizontal="right"/>
    </xf>
    <xf numFmtId="2" fontId="24" fillId="12" borderId="3" xfId="7" applyNumberFormat="1" applyFont="1" applyFill="1" applyBorder="1" applyAlignment="1" applyProtection="1">
      <alignment horizontal="right" wrapText="1"/>
    </xf>
    <xf numFmtId="2" fontId="25" fillId="12" borderId="3" xfId="7" applyNumberFormat="1" applyFont="1" applyFill="1" applyBorder="1" applyAlignment="1">
      <alignment horizontal="right"/>
    </xf>
    <xf numFmtId="2" fontId="25" fillId="12" borderId="3" xfId="7" applyNumberFormat="1" applyFont="1" applyFill="1" applyBorder="1" applyAlignment="1" applyProtection="1">
      <alignment horizontal="right" wrapText="1"/>
    </xf>
    <xf numFmtId="2" fontId="25" fillId="13" borderId="3" xfId="7" applyNumberFormat="1" applyFont="1" applyFill="1" applyBorder="1" applyAlignment="1">
      <alignment horizontal="right"/>
    </xf>
    <xf numFmtId="2" fontId="25" fillId="13" borderId="3" xfId="7" applyNumberFormat="1" applyFont="1" applyFill="1" applyBorder="1" applyAlignment="1" applyProtection="1">
      <alignment horizontal="right" wrapText="1"/>
    </xf>
    <xf numFmtId="2" fontId="26" fillId="12" borderId="3" xfId="7" applyNumberFormat="1" applyFont="1" applyFill="1" applyBorder="1" applyAlignment="1" applyProtection="1">
      <alignment horizontal="right" wrapText="1"/>
    </xf>
    <xf numFmtId="2" fontId="26" fillId="13" borderId="3" xfId="7" applyNumberFormat="1" applyFont="1" applyFill="1" applyBorder="1" applyAlignment="1" applyProtection="1">
      <alignment horizontal="right" wrapText="1"/>
    </xf>
    <xf numFmtId="2" fontId="26" fillId="10" borderId="3" xfId="7" applyNumberFormat="1" applyFont="1" applyFill="1" applyBorder="1" applyAlignment="1" applyProtection="1">
      <alignment horizontal="right" wrapText="1"/>
    </xf>
    <xf numFmtId="2" fontId="39" fillId="12" borderId="3" xfId="7" applyNumberFormat="1" applyFont="1" applyFill="1" applyBorder="1" applyAlignment="1">
      <alignment horizontal="right"/>
    </xf>
    <xf numFmtId="2" fontId="39" fillId="12" borderId="3" xfId="7" applyNumberFormat="1" applyFont="1" applyFill="1" applyBorder="1" applyAlignment="1" applyProtection="1">
      <alignment horizontal="right" wrapText="1"/>
    </xf>
    <xf numFmtId="0" fontId="19" fillId="10" borderId="7" xfId="4" applyFont="1" applyFill="1" applyAlignment="1">
      <alignment horizontal="center" vertical="center" wrapText="1"/>
    </xf>
    <xf numFmtId="2" fontId="23" fillId="2" borderId="7" xfId="4" applyNumberFormat="1" applyFont="1" applyFill="1"/>
    <xf numFmtId="2" fontId="23" fillId="2" borderId="7" xfId="4" applyNumberFormat="1" applyFont="1" applyFill="1" applyAlignment="1">
      <alignment horizontal="right"/>
    </xf>
    <xf numFmtId="0" fontId="22" fillId="2" borderId="7" xfId="4" quotePrefix="1" applyFont="1" applyFill="1" applyAlignment="1">
      <alignment horizontal="center" vertical="center"/>
    </xf>
    <xf numFmtId="0" fontId="23" fillId="2" borderId="7" xfId="4" quotePrefix="1" applyFont="1" applyFill="1" applyAlignment="1">
      <alignment horizontal="center" vertical="center"/>
    </xf>
    <xf numFmtId="165" fontId="23" fillId="2" borderId="7" xfId="4" applyNumberFormat="1" applyFont="1" applyFill="1" applyAlignment="1">
      <alignment horizontal="right"/>
    </xf>
    <xf numFmtId="0" fontId="7" fillId="2" borderId="7" xfId="4" quotePrefix="1" applyFont="1" applyFill="1" applyAlignment="1">
      <alignment horizontal="center" vertical="center"/>
    </xf>
    <xf numFmtId="0" fontId="7" fillId="2" borderId="7" xfId="4" quotePrefix="1" applyFont="1" applyFill="1" applyAlignment="1">
      <alignment horizontal="left" vertical="center" wrapText="1"/>
    </xf>
    <xf numFmtId="165" fontId="7" fillId="2" borderId="7" xfId="4" applyNumberFormat="1" applyFont="1" applyFill="1" applyAlignment="1">
      <alignment horizontal="right"/>
    </xf>
    <xf numFmtId="2" fontId="7" fillId="2" borderId="7" xfId="4" applyNumberFormat="1" applyFont="1" applyFill="1"/>
    <xf numFmtId="2" fontId="7" fillId="2" borderId="7" xfId="4" applyNumberFormat="1" applyFont="1" applyFill="1" applyAlignment="1">
      <alignment horizontal="right"/>
    </xf>
    <xf numFmtId="0" fontId="9" fillId="2" borderId="7" xfId="4" quotePrefix="1" applyFont="1" applyFill="1" applyAlignment="1">
      <alignment horizontal="center" vertical="center"/>
    </xf>
    <xf numFmtId="0" fontId="23" fillId="2" borderId="7" xfId="4" applyFont="1" applyFill="1" applyAlignment="1">
      <alignment horizontal="right"/>
    </xf>
    <xf numFmtId="0" fontId="23" fillId="2" borderId="7" xfId="4" quotePrefix="1" applyFont="1" applyFill="1" applyAlignment="1">
      <alignment horizontal="center"/>
    </xf>
    <xf numFmtId="165" fontId="23" fillId="2" borderId="7" xfId="4" applyNumberFormat="1" applyFont="1" applyFill="1"/>
    <xf numFmtId="0" fontId="22" fillId="2" borderId="7" xfId="4" quotePrefix="1" applyFont="1" applyFill="1" applyAlignment="1">
      <alignment horizontal="center"/>
    </xf>
    <xf numFmtId="0" fontId="9" fillId="2" borderId="7" xfId="4" quotePrefix="1" applyFont="1" applyFill="1" applyAlignment="1">
      <alignment horizontal="center"/>
    </xf>
    <xf numFmtId="0" fontId="23" fillId="2" borderId="7" xfId="4" applyNumberFormat="1" applyFont="1" applyFill="1" applyAlignment="1" applyProtection="1">
      <alignment horizontal="center" vertical="center" wrapText="1"/>
    </xf>
    <xf numFmtId="0" fontId="22" fillId="2" borderId="7" xfId="4" applyNumberFormat="1" applyFont="1" applyFill="1" applyAlignment="1" applyProtection="1">
      <alignment horizontal="center" vertical="center" wrapText="1"/>
    </xf>
    <xf numFmtId="0" fontId="7" fillId="2" borderId="7" xfId="4" quotePrefix="1" applyFont="1" applyFill="1" applyAlignment="1">
      <alignment horizontal="center"/>
    </xf>
    <xf numFmtId="0" fontId="7" fillId="2" borderId="7" xfId="4" applyNumberFormat="1" applyFont="1" applyFill="1" applyAlignment="1" applyProtection="1">
      <alignment horizontal="left" vertical="center" wrapText="1"/>
    </xf>
    <xf numFmtId="165" fontId="7" fillId="2" borderId="7" xfId="4" applyNumberFormat="1" applyFont="1" applyFill="1"/>
    <xf numFmtId="0" fontId="7" fillId="2" borderId="7" xfId="4" applyFont="1" applyFill="1" applyAlignment="1">
      <alignment horizontal="right"/>
    </xf>
    <xf numFmtId="0" fontId="29" fillId="2" borderId="7" xfId="4" applyFont="1" applyFill="1"/>
    <xf numFmtId="0" fontId="22" fillId="2" borderId="7" xfId="4" applyFont="1" applyFill="1"/>
    <xf numFmtId="2" fontId="29" fillId="2" borderId="7" xfId="4" applyNumberFormat="1" applyFont="1" applyFill="1"/>
    <xf numFmtId="2" fontId="26" fillId="2" borderId="7" xfId="4" applyNumberFormat="1" applyFont="1" applyFill="1" applyAlignment="1">
      <alignment horizontal="right"/>
    </xf>
    <xf numFmtId="0" fontId="29" fillId="2" borderId="7" xfId="4" applyFont="1" applyFill="1" applyAlignment="1">
      <alignment horizontal="center" vertical="center"/>
    </xf>
    <xf numFmtId="0" fontId="26" fillId="2" borderId="7" xfId="4" applyNumberFormat="1" applyFont="1" applyFill="1" applyAlignment="1" applyProtection="1">
      <alignment horizontal="center" vertical="center"/>
    </xf>
    <xf numFmtId="0" fontId="24" fillId="10" borderId="3" xfId="1" applyNumberFormat="1" applyFont="1" applyFill="1" applyBorder="1" applyAlignment="1" applyProtection="1">
      <alignment horizontal="left" vertical="center" wrapText="1"/>
    </xf>
    <xf numFmtId="0" fontId="24" fillId="10" borderId="3" xfId="1" applyNumberFormat="1" applyFont="1" applyFill="1" applyBorder="1" applyAlignment="1" applyProtection="1">
      <alignment horizontal="center" vertical="center" wrapText="1"/>
    </xf>
    <xf numFmtId="0" fontId="24" fillId="10" borderId="3" xfId="1" quotePrefix="1" applyFont="1" applyFill="1" applyBorder="1" applyAlignment="1">
      <alignment horizontal="center" vertical="center"/>
    </xf>
    <xf numFmtId="0" fontId="24" fillId="10" borderId="3" xfId="1" quotePrefix="1" applyFont="1" applyFill="1" applyBorder="1" applyAlignment="1">
      <alignment horizontal="left" vertical="center"/>
    </xf>
    <xf numFmtId="165" fontId="24" fillId="10" borderId="4" xfId="1" applyNumberFormat="1" applyFont="1" applyFill="1" applyBorder="1" applyAlignment="1">
      <alignment horizontal="right"/>
    </xf>
    <xf numFmtId="165" fontId="24" fillId="10" borderId="3" xfId="1" applyNumberFormat="1" applyFont="1" applyFill="1" applyBorder="1" applyAlignment="1">
      <alignment horizontal="right"/>
    </xf>
    <xf numFmtId="2" fontId="24" fillId="10" borderId="3" xfId="1" applyNumberFormat="1" applyFont="1" applyFill="1" applyBorder="1" applyAlignment="1">
      <alignment horizontal="right"/>
    </xf>
    <xf numFmtId="0" fontId="19" fillId="10" borderId="7" xfId="4" applyFont="1" applyFill="1" applyAlignment="1">
      <alignment horizontal="center" vertical="center" wrapText="1"/>
    </xf>
    <xf numFmtId="0" fontId="22" fillId="2" borderId="7" xfId="4" quotePrefix="1" applyFont="1" applyFill="1" applyAlignment="1">
      <alignment horizontal="left" vertical="center"/>
    </xf>
    <xf numFmtId="0" fontId="22" fillId="2" borderId="7" xfId="4" applyNumberFormat="1" applyFont="1" applyFill="1" applyAlignment="1" applyProtection="1">
      <alignment horizontal="left" vertical="center" wrapText="1"/>
    </xf>
    <xf numFmtId="0" fontId="26" fillId="2" borderId="7" xfId="4" quotePrefix="1" applyFont="1" applyFill="1" applyAlignment="1">
      <alignment horizontal="center" vertical="center"/>
    </xf>
    <xf numFmtId="0" fontId="29" fillId="2" borderId="7" xfId="4" quotePrefix="1" applyFont="1" applyFill="1" applyAlignment="1">
      <alignment horizontal="center"/>
    </xf>
    <xf numFmtId="0" fontId="26" fillId="2" borderId="7" xfId="4" quotePrefix="1" applyFont="1" applyFill="1" applyAlignment="1">
      <alignment horizontal="center"/>
    </xf>
    <xf numFmtId="0" fontId="6" fillId="10" borderId="1" xfId="0" quotePrefix="1" applyFont="1" applyFill="1" applyBorder="1" applyAlignment="1">
      <alignment horizontal="left" wrapText="1"/>
    </xf>
    <xf numFmtId="0" fontId="6" fillId="10" borderId="2" xfId="0" quotePrefix="1" applyFont="1" applyFill="1" applyBorder="1" applyAlignment="1">
      <alignment horizontal="left" wrapText="1"/>
    </xf>
    <xf numFmtId="0" fontId="6" fillId="10" borderId="2" xfId="0" quotePrefix="1" applyFont="1" applyFill="1" applyBorder="1" applyAlignment="1">
      <alignment horizontal="center" wrapText="1"/>
    </xf>
    <xf numFmtId="0" fontId="6" fillId="10" borderId="2" xfId="0" quotePrefix="1" applyFont="1" applyFill="1" applyBorder="1" applyAlignment="1">
      <alignment horizontal="left"/>
    </xf>
    <xf numFmtId="0" fontId="6" fillId="10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165" fontId="6" fillId="0" borderId="3" xfId="0" applyNumberFormat="1" applyFont="1" applyBorder="1" applyAlignment="1">
      <alignment horizontal="right"/>
    </xf>
    <xf numFmtId="0" fontId="6" fillId="10" borderId="3" xfId="0" quotePrefix="1" applyFont="1" applyFill="1" applyBorder="1" applyAlignment="1">
      <alignment horizontal="center" wrapText="1"/>
    </xf>
    <xf numFmtId="0" fontId="6" fillId="10" borderId="3" xfId="0" quotePrefix="1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vertical="center" wrapText="1"/>
    </xf>
    <xf numFmtId="165" fontId="6" fillId="13" borderId="3" xfId="0" applyNumberFormat="1" applyFont="1" applyFill="1" applyBorder="1" applyAlignment="1">
      <alignment horizontal="right"/>
    </xf>
    <xf numFmtId="0" fontId="22" fillId="2" borderId="7" xfId="4" applyFont="1" applyFill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22" fillId="2" borderId="7" xfId="4" applyFont="1" applyFill="1" applyAlignment="1">
      <alignment horizontal="left" vertical="center" wrapText="1"/>
    </xf>
    <xf numFmtId="0" fontId="22" fillId="2" borderId="7" xfId="4" applyFont="1" applyFill="1" applyAlignment="1">
      <alignment vertical="center" wrapText="1"/>
    </xf>
    <xf numFmtId="0" fontId="9" fillId="13" borderId="1" xfId="0" quotePrefix="1" applyFont="1" applyFill="1" applyBorder="1" applyAlignment="1">
      <alignment horizontal="left" vertical="center" wrapText="1"/>
    </xf>
    <xf numFmtId="0" fontId="7" fillId="13" borderId="2" xfId="0" applyFont="1" applyFill="1" applyBorder="1" applyAlignment="1">
      <alignment vertical="center" wrapText="1"/>
    </xf>
    <xf numFmtId="0" fontId="27" fillId="2" borderId="7" xfId="4" applyNumberFormat="1" applyFont="1" applyFill="1" applyAlignment="1" applyProtection="1">
      <alignment horizontal="center" vertical="center" wrapText="1"/>
    </xf>
    <xf numFmtId="0" fontId="19" fillId="10" borderId="7" xfId="4" quotePrefix="1" applyFont="1" applyFill="1" applyAlignment="1">
      <alignment horizontal="center" vertical="center" wrapText="1"/>
    </xf>
    <xf numFmtId="0" fontId="41" fillId="10" borderId="7" xfId="4" applyNumberFormat="1" applyFont="1" applyFill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>
      <alignment horizontal="center"/>
    </xf>
    <xf numFmtId="0" fontId="16" fillId="2" borderId="7" xfId="4" quotePrefix="1" applyFill="1" applyAlignment="1">
      <alignment horizontal="left" vertical="center"/>
    </xf>
    <xf numFmtId="0" fontId="16" fillId="2" borderId="7" xfId="4" applyNumberFormat="1" applyFill="1" applyAlignment="1" applyProtection="1">
      <alignment vertical="center"/>
    </xf>
    <xf numFmtId="0" fontId="16" fillId="2" borderId="7" xfId="4" quotePrefix="1" applyNumberFormat="1" applyFill="1" applyAlignment="1" applyProtection="1">
      <alignment horizontal="left" vertical="center" wrapText="1"/>
    </xf>
    <xf numFmtId="0" fontId="16" fillId="2" borderId="7" xfId="4" applyNumberFormat="1" applyFill="1" applyAlignment="1" applyProtection="1">
      <alignment vertical="center" wrapText="1"/>
    </xf>
    <xf numFmtId="0" fontId="9" fillId="13" borderId="1" xfId="0" quotePrefix="1" applyNumberFormat="1" applyFont="1" applyFill="1" applyBorder="1" applyAlignment="1" applyProtection="1">
      <alignment horizontal="left" vertical="center" wrapText="1"/>
    </xf>
    <xf numFmtId="0" fontId="7" fillId="13" borderId="2" xfId="0" applyNumberFormat="1" applyFont="1" applyFill="1" applyBorder="1" applyAlignment="1" applyProtection="1">
      <alignment vertical="center" wrapText="1"/>
    </xf>
    <xf numFmtId="0" fontId="7" fillId="13" borderId="4" xfId="0" applyNumberFormat="1" applyFont="1" applyFill="1" applyBorder="1" applyAlignment="1" applyProtection="1">
      <alignment vertical="center" wrapText="1"/>
    </xf>
    <xf numFmtId="0" fontId="16" fillId="2" borderId="11" xfId="4" quotePrefix="1" applyFill="1" applyBorder="1" applyAlignment="1">
      <alignment horizontal="center" wrapText="1"/>
    </xf>
    <xf numFmtId="0" fontId="16" fillId="2" borderId="12" xfId="4" quotePrefix="1" applyFill="1" applyBorder="1" applyAlignment="1">
      <alignment horizontal="center" wrapText="1"/>
    </xf>
    <xf numFmtId="0" fontId="16" fillId="2" borderId="13" xfId="4" quotePrefix="1" applyFill="1" applyBorder="1" applyAlignment="1">
      <alignment horizontal="center" wrapText="1"/>
    </xf>
    <xf numFmtId="0" fontId="9" fillId="13" borderId="1" xfId="0" applyNumberFormat="1" applyFont="1" applyFill="1" applyBorder="1" applyAlignment="1" applyProtection="1">
      <alignment horizontal="left" vertical="center" wrapText="1"/>
    </xf>
    <xf numFmtId="0" fontId="7" fillId="13" borderId="4" xfId="0" applyNumberFormat="1" applyFont="1" applyFill="1" applyBorder="1" applyAlignment="1" applyProtection="1">
      <alignment vertical="center"/>
    </xf>
    <xf numFmtId="0" fontId="16" fillId="2" borderId="7" xfId="4" applyNumberFormat="1" applyFill="1" applyAlignment="1" applyProtection="1">
      <alignment horizontal="left" vertical="center" wrapText="1"/>
    </xf>
    <xf numFmtId="0" fontId="19" fillId="10" borderId="7" xfId="4" quotePrefix="1" applyFont="1" applyFill="1" applyAlignment="1">
      <alignment horizontal="center" wrapText="1"/>
    </xf>
    <xf numFmtId="0" fontId="19" fillId="2" borderId="7" xfId="4" quotePrefix="1" applyFont="1" applyFill="1" applyAlignment="1">
      <alignment horizontal="center"/>
    </xf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0" fontId="9" fillId="2" borderId="7" xfId="4" applyNumberFormat="1" applyFont="1" applyFill="1" applyAlignment="1" applyProtection="1">
      <alignment horizontal="left" vertical="center" wrapText="1"/>
    </xf>
    <xf numFmtId="0" fontId="9" fillId="13" borderId="2" xfId="0" applyNumberFormat="1" applyFont="1" applyFill="1" applyBorder="1" applyAlignment="1" applyProtection="1">
      <alignment horizontal="left" vertical="center" wrapText="1"/>
    </xf>
    <xf numFmtId="0" fontId="9" fillId="13" borderId="4" xfId="0" applyNumberFormat="1" applyFont="1" applyFill="1" applyBorder="1" applyAlignment="1" applyProtection="1">
      <alignment horizontal="left" vertical="center" wrapText="1"/>
    </xf>
    <xf numFmtId="0" fontId="5" fillId="11" borderId="0" xfId="0" applyNumberFormat="1" applyFont="1" applyFill="1" applyBorder="1" applyAlignment="1" applyProtection="1">
      <alignment horizontal="center" vertical="center" wrapText="1"/>
    </xf>
    <xf numFmtId="0" fontId="44" fillId="2" borderId="7" xfId="4" applyNumberFormat="1" applyFont="1" applyFill="1" applyAlignment="1" applyProtection="1">
      <alignment horizontal="center" vertical="center" wrapText="1"/>
    </xf>
    <xf numFmtId="0" fontId="43" fillId="2" borderId="7" xfId="4" applyNumberFormat="1" applyFont="1" applyFill="1" applyAlignment="1" applyProtection="1">
      <alignment horizontal="center" vertical="center" wrapText="1"/>
    </xf>
    <xf numFmtId="0" fontId="27" fillId="10" borderId="6" xfId="5" applyNumberFormat="1" applyFont="1" applyFill="1" applyAlignment="1" applyProtection="1">
      <alignment horizontal="center" vertical="center" wrapText="1"/>
    </xf>
    <xf numFmtId="0" fontId="40" fillId="0" borderId="29" xfId="0" applyNumberFormat="1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0" fontId="12" fillId="2" borderId="4" xfId="0" applyNumberFormat="1" applyFont="1" applyFill="1" applyBorder="1" applyAlignment="1" applyProtection="1">
      <alignment horizontal="center" vertical="center" wrapText="1"/>
    </xf>
    <xf numFmtId="0" fontId="18" fillId="12" borderId="1" xfId="7" applyNumberFormat="1" applyFont="1" applyFill="1" applyBorder="1" applyAlignment="1" applyProtection="1">
      <alignment horizontal="center" vertical="center" wrapText="1"/>
    </xf>
    <xf numFmtId="0" fontId="18" fillId="12" borderId="2" xfId="7" applyNumberFormat="1" applyFont="1" applyFill="1" applyBorder="1" applyAlignment="1" applyProtection="1">
      <alignment horizontal="center" vertical="center" wrapText="1"/>
    </xf>
    <xf numFmtId="0" fontId="18" fillId="12" borderId="4" xfId="7" applyNumberFormat="1" applyFont="1" applyFill="1" applyBorder="1" applyAlignment="1" applyProtection="1">
      <alignment horizontal="center" vertical="center" wrapText="1"/>
    </xf>
    <xf numFmtId="0" fontId="20" fillId="13" borderId="1" xfId="0" applyNumberFormat="1" applyFont="1" applyFill="1" applyBorder="1" applyAlignment="1" applyProtection="1">
      <alignment horizontal="center" vertical="center" wrapText="1"/>
    </xf>
    <xf numFmtId="0" fontId="20" fillId="13" borderId="2" xfId="0" applyNumberFormat="1" applyFont="1" applyFill="1" applyBorder="1" applyAlignment="1" applyProtection="1">
      <alignment horizontal="center" vertical="center" wrapText="1"/>
    </xf>
    <xf numFmtId="0" fontId="20" fillId="13" borderId="4" xfId="0" applyNumberFormat="1" applyFont="1" applyFill="1" applyBorder="1" applyAlignment="1" applyProtection="1">
      <alignment horizontal="center" vertical="center" wrapText="1"/>
    </xf>
    <xf numFmtId="0" fontId="24" fillId="13" borderId="1" xfId="7" applyNumberFormat="1" applyFont="1" applyFill="1" applyBorder="1" applyAlignment="1" applyProtection="1">
      <alignment horizontal="center" vertical="center" wrapText="1"/>
    </xf>
    <xf numFmtId="0" fontId="24" fillId="13" borderId="2" xfId="7" applyNumberFormat="1" applyFont="1" applyFill="1" applyBorder="1" applyAlignment="1" applyProtection="1">
      <alignment horizontal="center" vertical="center" wrapText="1"/>
    </xf>
    <xf numFmtId="0" fontId="24" fillId="13" borderId="4" xfId="7" applyNumberFormat="1" applyFont="1" applyFill="1" applyBorder="1" applyAlignment="1" applyProtection="1">
      <alignment horizontal="center" vertical="center" wrapText="1"/>
    </xf>
    <xf numFmtId="0" fontId="6" fillId="12" borderId="1" xfId="0" applyNumberFormat="1" applyFont="1" applyFill="1" applyBorder="1" applyAlignment="1" applyProtection="1">
      <alignment horizontal="center" vertical="center" wrapText="1"/>
    </xf>
    <xf numFmtId="0" fontId="6" fillId="12" borderId="2" xfId="0" applyNumberFormat="1" applyFont="1" applyFill="1" applyBorder="1" applyAlignment="1" applyProtection="1">
      <alignment horizontal="center" vertical="center" wrapText="1"/>
    </xf>
    <xf numFmtId="0" fontId="6" fillId="12" borderId="4" xfId="0" applyNumberFormat="1" applyFont="1" applyFill="1" applyBorder="1" applyAlignment="1" applyProtection="1">
      <alignment horizontal="center" vertical="center" wrapText="1"/>
    </xf>
    <xf numFmtId="0" fontId="6" fillId="13" borderId="1" xfId="0" applyNumberFormat="1" applyFont="1" applyFill="1" applyBorder="1" applyAlignment="1" applyProtection="1">
      <alignment horizontal="center" vertical="center" wrapText="1"/>
    </xf>
    <xf numFmtId="0" fontId="6" fillId="13" borderId="2" xfId="0" applyNumberFormat="1" applyFont="1" applyFill="1" applyBorder="1" applyAlignment="1" applyProtection="1">
      <alignment horizontal="center" vertical="center" wrapText="1"/>
    </xf>
    <xf numFmtId="0" fontId="6" fillId="13" borderId="4" xfId="0" applyNumberFormat="1" applyFont="1" applyFill="1" applyBorder="1" applyAlignment="1" applyProtection="1">
      <alignment horizontal="center" vertical="center" wrapText="1"/>
    </xf>
    <xf numFmtId="0" fontId="20" fillId="13" borderId="1" xfId="0" applyNumberFormat="1" applyFont="1" applyFill="1" applyBorder="1" applyAlignment="1" applyProtection="1">
      <alignment horizontal="left" vertical="center" wrapText="1"/>
    </xf>
    <xf numFmtId="0" fontId="20" fillId="13" borderId="2" xfId="0" applyNumberFormat="1" applyFont="1" applyFill="1" applyBorder="1" applyAlignment="1" applyProtection="1">
      <alignment horizontal="left" vertical="center" wrapText="1"/>
    </xf>
    <xf numFmtId="0" fontId="20" fillId="13" borderId="4" xfId="0" applyNumberFormat="1" applyFont="1" applyFill="1" applyBorder="1" applyAlignment="1" applyProtection="1">
      <alignment horizontal="left" vertical="center" wrapText="1"/>
    </xf>
    <xf numFmtId="0" fontId="26" fillId="11" borderId="1" xfId="0" applyNumberFormat="1" applyFont="1" applyFill="1" applyBorder="1" applyAlignment="1" applyProtection="1">
      <alignment horizontal="center" vertical="center" wrapText="1"/>
    </xf>
    <xf numFmtId="0" fontId="26" fillId="11" borderId="2" xfId="0" applyNumberFormat="1" applyFont="1" applyFill="1" applyBorder="1" applyAlignment="1" applyProtection="1">
      <alignment horizontal="center" vertical="center" wrapText="1"/>
    </xf>
    <xf numFmtId="0" fontId="26" fillId="11" borderId="4" xfId="0" applyNumberFormat="1" applyFont="1" applyFill="1" applyBorder="1" applyAlignment="1" applyProtection="1">
      <alignment horizontal="center" vertical="center" wrapText="1"/>
    </xf>
    <xf numFmtId="0" fontId="18" fillId="10" borderId="1" xfId="7" applyNumberFormat="1" applyFont="1" applyFill="1" applyBorder="1" applyAlignment="1" applyProtection="1">
      <alignment horizontal="left" vertical="center" wrapText="1"/>
    </xf>
    <xf numFmtId="0" fontId="18" fillId="10" borderId="2" xfId="7" applyNumberFormat="1" applyFont="1" applyFill="1" applyBorder="1" applyAlignment="1" applyProtection="1">
      <alignment horizontal="left" vertical="center" wrapText="1"/>
    </xf>
    <xf numFmtId="0" fontId="18" fillId="10" borderId="4" xfId="7" applyNumberFormat="1" applyFont="1" applyFill="1" applyBorder="1" applyAlignment="1" applyProtection="1">
      <alignment horizontal="left" vertical="center" wrapText="1"/>
    </xf>
    <xf numFmtId="0" fontId="16" fillId="2" borderId="11" xfId="4" applyNumberFormat="1" applyFill="1" applyBorder="1" applyAlignment="1" applyProtection="1">
      <alignment horizontal="center" vertical="center" wrapText="1"/>
    </xf>
    <xf numFmtId="0" fontId="16" fillId="2" borderId="12" xfId="4" applyNumberFormat="1" applyFill="1" applyBorder="1" applyAlignment="1" applyProtection="1">
      <alignment horizontal="center" vertical="center" wrapText="1"/>
    </xf>
    <xf numFmtId="0" fontId="16" fillId="2" borderId="13" xfId="4" applyNumberFormat="1" applyFill="1" applyBorder="1" applyAlignment="1" applyProtection="1">
      <alignment horizontal="center" vertical="center" wrapText="1"/>
    </xf>
    <xf numFmtId="0" fontId="15" fillId="14" borderId="1" xfId="1" applyNumberFormat="1" applyFont="1" applyFill="1" applyBorder="1" applyAlignment="1" applyProtection="1">
      <alignment horizontal="center" vertical="center" wrapText="1"/>
    </xf>
    <xf numFmtId="0" fontId="15" fillId="14" borderId="2" xfId="1" applyNumberFormat="1" applyFont="1" applyFill="1" applyBorder="1" applyAlignment="1" applyProtection="1">
      <alignment horizontal="center" vertical="center" wrapText="1"/>
    </xf>
    <xf numFmtId="0" fontId="15" fillId="14" borderId="4" xfId="1" applyNumberFormat="1" applyFont="1" applyFill="1" applyBorder="1" applyAlignment="1" applyProtection="1">
      <alignment horizontal="center" vertical="center" wrapText="1"/>
    </xf>
    <xf numFmtId="0" fontId="6" fillId="10" borderId="9" xfId="6" applyNumberFormat="1" applyFont="1" applyFill="1" applyBorder="1" applyAlignment="1" applyProtection="1">
      <alignment horizontal="center" vertical="center" wrapText="1"/>
    </xf>
    <xf numFmtId="0" fontId="6" fillId="10" borderId="2" xfId="6" applyNumberFormat="1" applyFont="1" applyFill="1" applyBorder="1" applyAlignment="1" applyProtection="1">
      <alignment horizontal="center" vertical="center" wrapText="1"/>
    </xf>
    <xf numFmtId="0" fontId="6" fillId="10" borderId="10" xfId="6" applyNumberFormat="1" applyFont="1" applyFill="1" applyBorder="1" applyAlignment="1" applyProtection="1">
      <alignment horizontal="center" vertical="center" wrapText="1"/>
    </xf>
    <xf numFmtId="0" fontId="6" fillId="10" borderId="25" xfId="6" applyNumberFormat="1" applyFont="1" applyFill="1" applyBorder="1" applyAlignment="1" applyProtection="1">
      <alignment horizontal="center" vertical="center" wrapText="1"/>
    </xf>
    <xf numFmtId="0" fontId="6" fillId="10" borderId="26" xfId="6" applyNumberFormat="1" applyFont="1" applyFill="1" applyBorder="1" applyAlignment="1" applyProtection="1">
      <alignment horizontal="center" vertical="center" wrapText="1"/>
    </xf>
    <xf numFmtId="0" fontId="6" fillId="10" borderId="27" xfId="6" applyNumberFormat="1" applyFont="1" applyFill="1" applyBorder="1" applyAlignment="1" applyProtection="1">
      <alignment horizontal="center" vertical="center" wrapText="1"/>
    </xf>
    <xf numFmtId="0" fontId="16" fillId="2" borderId="22" xfId="4" applyNumberFormat="1" applyFill="1" applyBorder="1" applyAlignment="1" applyProtection="1">
      <alignment horizontal="center" vertical="center" wrapText="1"/>
    </xf>
    <xf numFmtId="0" fontId="16" fillId="2" borderId="23" xfId="4" applyNumberFormat="1" applyFill="1" applyBorder="1" applyAlignment="1" applyProtection="1">
      <alignment horizontal="center" vertical="center" wrapText="1"/>
    </xf>
    <xf numFmtId="0" fontId="16" fillId="2" borderId="24" xfId="4" applyNumberFormat="1" applyFill="1" applyBorder="1" applyAlignment="1" applyProtection="1">
      <alignment horizontal="center" vertical="center" wrapText="1"/>
    </xf>
    <xf numFmtId="0" fontId="26" fillId="10" borderId="14" xfId="4" applyNumberFormat="1" applyFont="1" applyFill="1" applyBorder="1" applyAlignment="1" applyProtection="1">
      <alignment horizontal="left" vertical="center" wrapText="1"/>
    </xf>
    <xf numFmtId="0" fontId="26" fillId="10" borderId="15" xfId="4" applyNumberFormat="1" applyFont="1" applyFill="1" applyBorder="1" applyAlignment="1" applyProtection="1">
      <alignment horizontal="left" vertical="center" wrapText="1"/>
    </xf>
    <xf numFmtId="0" fontId="26" fillId="10" borderId="16" xfId="4" applyNumberFormat="1" applyFont="1" applyFill="1" applyBorder="1" applyAlignment="1" applyProtection="1">
      <alignment horizontal="left" vertical="center" wrapText="1"/>
    </xf>
    <xf numFmtId="0" fontId="35" fillId="12" borderId="14" xfId="1" applyFont="1" applyFill="1" applyBorder="1" applyAlignment="1">
      <alignment horizontal="center"/>
    </xf>
    <xf numFmtId="0" fontId="35" fillId="12" borderId="15" xfId="1" applyFont="1" applyFill="1" applyBorder="1" applyAlignment="1">
      <alignment horizontal="center"/>
    </xf>
    <xf numFmtId="0" fontId="35" fillId="12" borderId="16" xfId="1" applyFont="1" applyFill="1" applyBorder="1" applyAlignment="1">
      <alignment horizontal="center"/>
    </xf>
    <xf numFmtId="0" fontId="20" fillId="12" borderId="1" xfId="0" applyNumberFormat="1" applyFont="1" applyFill="1" applyBorder="1" applyAlignment="1" applyProtection="1">
      <alignment horizontal="center" vertical="center" wrapText="1"/>
    </xf>
    <xf numFmtId="0" fontId="20" fillId="12" borderId="2" xfId="0" applyNumberFormat="1" applyFont="1" applyFill="1" applyBorder="1" applyAlignment="1" applyProtection="1">
      <alignment horizontal="center" vertical="center" wrapText="1"/>
    </xf>
    <xf numFmtId="0" fontId="20" fillId="12" borderId="4" xfId="0" applyNumberFormat="1" applyFont="1" applyFill="1" applyBorder="1" applyAlignment="1" applyProtection="1">
      <alignment horizontal="center" vertical="center" wrapText="1"/>
    </xf>
    <xf numFmtId="0" fontId="20" fillId="10" borderId="1" xfId="0" applyNumberFormat="1" applyFont="1" applyFill="1" applyBorder="1" applyAlignment="1" applyProtection="1">
      <alignment horizontal="center" vertical="center" wrapText="1"/>
    </xf>
    <xf numFmtId="0" fontId="20" fillId="10" borderId="2" xfId="0" applyNumberFormat="1" applyFont="1" applyFill="1" applyBorder="1" applyAlignment="1" applyProtection="1">
      <alignment horizontal="center" vertical="center" wrapText="1"/>
    </xf>
    <xf numFmtId="0" fontId="20" fillId="10" borderId="4" xfId="0" applyNumberFormat="1" applyFont="1" applyFill="1" applyBorder="1" applyAlignment="1" applyProtection="1">
      <alignment horizontal="center" vertical="center" wrapText="1"/>
    </xf>
    <xf numFmtId="0" fontId="18" fillId="13" borderId="1" xfId="7" applyNumberFormat="1" applyFont="1" applyFill="1" applyBorder="1" applyAlignment="1" applyProtection="1">
      <alignment horizontal="center" vertical="center" wrapText="1"/>
    </xf>
    <xf numFmtId="0" fontId="18" fillId="13" borderId="2" xfId="7" applyNumberFormat="1" applyFont="1" applyFill="1" applyBorder="1" applyAlignment="1" applyProtection="1">
      <alignment horizontal="center" vertical="center" wrapText="1"/>
    </xf>
    <xf numFmtId="0" fontId="18" fillId="13" borderId="4" xfId="7" applyNumberFormat="1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>
      <alignment horizontal="center"/>
    </xf>
    <xf numFmtId="0" fontId="26" fillId="2" borderId="21" xfId="4" applyFont="1" applyFill="1" applyBorder="1" applyAlignment="1">
      <alignment horizontal="center"/>
    </xf>
    <xf numFmtId="0" fontId="24" fillId="10" borderId="1" xfId="7" applyNumberFormat="1" applyFont="1" applyFill="1" applyBorder="1" applyAlignment="1" applyProtection="1">
      <alignment horizontal="center" vertical="center" wrapText="1"/>
    </xf>
    <xf numFmtId="0" fontId="24" fillId="10" borderId="2" xfId="7" applyNumberFormat="1" applyFont="1" applyFill="1" applyBorder="1" applyAlignment="1" applyProtection="1">
      <alignment horizontal="center" vertical="center" wrapText="1"/>
    </xf>
    <xf numFmtId="0" fontId="24" fillId="10" borderId="4" xfId="7" applyNumberFormat="1" applyFont="1" applyFill="1" applyBorder="1" applyAlignment="1" applyProtection="1">
      <alignment horizontal="center" vertical="center" wrapText="1"/>
    </xf>
    <xf numFmtId="0" fontId="18" fillId="2" borderId="1" xfId="7" applyNumberFormat="1" applyFont="1" applyFill="1" applyBorder="1" applyAlignment="1" applyProtection="1">
      <alignment horizontal="center" vertical="center" wrapText="1"/>
    </xf>
    <xf numFmtId="0" fontId="18" fillId="2" borderId="2" xfId="7" applyNumberFormat="1" applyFont="1" applyFill="1" applyBorder="1" applyAlignment="1" applyProtection="1">
      <alignment horizontal="center" vertical="center" wrapText="1"/>
    </xf>
    <xf numFmtId="0" fontId="18" fillId="2" borderId="4" xfId="7" applyNumberFormat="1" applyFont="1" applyFill="1" applyBorder="1" applyAlignment="1" applyProtection="1">
      <alignment horizontal="center" vertical="center" wrapText="1"/>
    </xf>
    <xf numFmtId="0" fontId="18" fillId="10" borderId="25" xfId="6" applyFont="1" applyFill="1" applyBorder="1" applyAlignment="1">
      <alignment horizontal="center" vertical="center" wrapText="1"/>
    </xf>
    <xf numFmtId="0" fontId="18" fillId="10" borderId="26" xfId="6" applyFont="1" applyFill="1" applyBorder="1" applyAlignment="1">
      <alignment horizontal="center" vertical="center" wrapText="1"/>
    </xf>
    <xf numFmtId="0" fontId="18" fillId="10" borderId="27" xfId="6" applyFont="1" applyFill="1" applyBorder="1" applyAlignment="1">
      <alignment horizontal="center" vertical="center" wrapText="1"/>
    </xf>
    <xf numFmtId="0" fontId="3" fillId="10" borderId="2" xfId="6" applyNumberFormat="1" applyFont="1" applyFill="1" applyBorder="1" applyAlignment="1" applyProtection="1">
      <alignment horizontal="center" vertical="center" wrapText="1"/>
    </xf>
    <xf numFmtId="0" fontId="3" fillId="10" borderId="10" xfId="6" applyNumberFormat="1" applyFont="1" applyFill="1" applyBorder="1" applyAlignment="1" applyProtection="1">
      <alignment horizontal="center" vertical="center" wrapText="1"/>
    </xf>
    <xf numFmtId="0" fontId="20" fillId="2" borderId="20" xfId="0" applyNumberFormat="1" applyFont="1" applyFill="1" applyBorder="1" applyAlignment="1" applyProtection="1">
      <alignment horizontal="center" vertical="center" wrapText="1"/>
    </xf>
    <xf numFmtId="0" fontId="20" fillId="10" borderId="1" xfId="0" applyNumberFormat="1" applyFont="1" applyFill="1" applyBorder="1" applyAlignment="1" applyProtection="1">
      <alignment horizontal="left" vertical="center" wrapText="1"/>
    </xf>
    <xf numFmtId="0" fontId="20" fillId="10" borderId="2" xfId="0" applyNumberFormat="1" applyFont="1" applyFill="1" applyBorder="1" applyAlignment="1" applyProtection="1">
      <alignment horizontal="left" vertical="center" wrapText="1"/>
    </xf>
    <xf numFmtId="0" fontId="20" fillId="10" borderId="4" xfId="0" applyNumberFormat="1" applyFont="1" applyFill="1" applyBorder="1" applyAlignment="1" applyProtection="1">
      <alignment horizontal="left" vertical="center" wrapText="1"/>
    </xf>
    <xf numFmtId="0" fontId="20" fillId="2" borderId="1" xfId="0" applyNumberFormat="1" applyFont="1" applyFill="1" applyBorder="1" applyAlignment="1" applyProtection="1">
      <alignment horizontal="left" vertical="center" wrapText="1"/>
    </xf>
    <xf numFmtId="0" fontId="20" fillId="2" borderId="2" xfId="0" applyNumberFormat="1" applyFont="1" applyFill="1" applyBorder="1" applyAlignment="1" applyProtection="1">
      <alignment horizontal="lef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20" fillId="10" borderId="1" xfId="0" applyNumberFormat="1" applyFont="1" applyFill="1" applyBorder="1" applyAlignment="1" applyProtection="1">
      <alignment horizontal="left" vertical="center" wrapText="1" indent="1"/>
    </xf>
    <xf numFmtId="0" fontId="20" fillId="10" borderId="2" xfId="0" applyNumberFormat="1" applyFont="1" applyFill="1" applyBorder="1" applyAlignment="1" applyProtection="1">
      <alignment horizontal="left" vertical="center" wrapText="1" indent="1"/>
    </xf>
    <xf numFmtId="0" fontId="20" fillId="10" borderId="4" xfId="0" applyNumberFormat="1" applyFont="1" applyFill="1" applyBorder="1" applyAlignment="1" applyProtection="1">
      <alignment horizontal="left" vertical="center" wrapText="1" indent="1"/>
    </xf>
    <xf numFmtId="0" fontId="20" fillId="11" borderId="1" xfId="0" applyNumberFormat="1" applyFont="1" applyFill="1" applyBorder="1" applyAlignment="1" applyProtection="1">
      <alignment horizontal="center" vertical="center" wrapText="1"/>
    </xf>
    <xf numFmtId="0" fontId="20" fillId="11" borderId="2" xfId="0" applyNumberFormat="1" applyFont="1" applyFill="1" applyBorder="1" applyAlignment="1" applyProtection="1">
      <alignment horizontal="center" vertical="center" wrapText="1"/>
    </xf>
    <xf numFmtId="0" fontId="20" fillId="11" borderId="4" xfId="0" applyNumberFormat="1" applyFont="1" applyFill="1" applyBorder="1" applyAlignment="1" applyProtection="1">
      <alignment horizontal="center" vertical="center" wrapText="1"/>
    </xf>
    <xf numFmtId="0" fontId="40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19" fillId="10" borderId="7" xfId="4" applyNumberFormat="1" applyFont="1" applyFill="1" applyAlignment="1" applyProtection="1">
      <alignment horizontal="center" vertical="center" wrapText="1"/>
    </xf>
    <xf numFmtId="0" fontId="19" fillId="10" borderId="7" xfId="4" applyFont="1" applyFill="1" applyAlignment="1">
      <alignment horizontal="center" vertical="center" wrapText="1"/>
    </xf>
    <xf numFmtId="0" fontId="18" fillId="10" borderId="9" xfId="6" applyFont="1" applyFill="1" applyBorder="1" applyAlignment="1">
      <alignment horizontal="center" wrapText="1"/>
    </xf>
    <xf numFmtId="0" fontId="18" fillId="10" borderId="2" xfId="6" applyFont="1" applyFill="1" applyBorder="1" applyAlignment="1">
      <alignment horizontal="center" wrapText="1"/>
    </xf>
    <xf numFmtId="0" fontId="18" fillId="10" borderId="10" xfId="6" applyFont="1" applyFill="1" applyBorder="1" applyAlignment="1">
      <alignment horizontal="center" wrapText="1"/>
    </xf>
    <xf numFmtId="0" fontId="32" fillId="12" borderId="1" xfId="7" applyNumberFormat="1" applyFont="1" applyFill="1" applyBorder="1" applyAlignment="1" applyProtection="1">
      <alignment horizontal="center" vertical="center" wrapText="1"/>
    </xf>
    <xf numFmtId="0" fontId="32" fillId="12" borderId="2" xfId="7" applyNumberFormat="1" applyFont="1" applyFill="1" applyBorder="1" applyAlignment="1" applyProtection="1">
      <alignment horizontal="center" vertical="center" wrapText="1"/>
    </xf>
    <xf numFmtId="0" fontId="32" fillId="12" borderId="4" xfId="7" applyNumberFormat="1" applyFont="1" applyFill="1" applyBorder="1" applyAlignment="1" applyProtection="1">
      <alignment horizontal="center" vertical="center" wrapText="1"/>
    </xf>
    <xf numFmtId="0" fontId="26" fillId="13" borderId="18" xfId="4" applyFont="1" applyFill="1" applyBorder="1" applyAlignment="1">
      <alignment horizontal="center"/>
    </xf>
    <xf numFmtId="0" fontId="26" fillId="13" borderId="19" xfId="4" applyFont="1" applyFill="1" applyBorder="1" applyAlignment="1">
      <alignment horizontal="center"/>
    </xf>
    <xf numFmtId="0" fontId="26" fillId="10" borderId="11" xfId="4" applyFont="1" applyFill="1" applyBorder="1" applyAlignment="1">
      <alignment horizontal="center"/>
    </xf>
    <xf numFmtId="0" fontId="26" fillId="10" borderId="12" xfId="4" applyFont="1" applyFill="1" applyBorder="1" applyAlignment="1">
      <alignment horizontal="center"/>
    </xf>
    <xf numFmtId="0" fontId="26" fillId="10" borderId="13" xfId="4" applyFont="1" applyFill="1" applyBorder="1" applyAlignment="1">
      <alignment horizontal="center"/>
    </xf>
    <xf numFmtId="0" fontId="26" fillId="13" borderId="15" xfId="4" applyFont="1" applyFill="1" applyBorder="1" applyAlignment="1">
      <alignment horizontal="center"/>
    </xf>
    <xf numFmtId="0" fontId="26" fillId="13" borderId="16" xfId="4" applyFont="1" applyFill="1" applyBorder="1" applyAlignment="1">
      <alignment horizontal="center"/>
    </xf>
    <xf numFmtId="0" fontId="1" fillId="0" borderId="23" xfId="0" applyFont="1" applyBorder="1" applyAlignment="1">
      <alignment horizontal="left"/>
    </xf>
    <xf numFmtId="0" fontId="26" fillId="2" borderId="28" xfId="4" applyFont="1" applyFill="1" applyBorder="1" applyAlignment="1">
      <alignment horizontal="left"/>
    </xf>
    <xf numFmtId="0" fontId="26" fillId="2" borderId="19" xfId="4" applyFont="1" applyFill="1" applyBorder="1" applyAlignment="1">
      <alignment horizontal="left"/>
    </xf>
    <xf numFmtId="0" fontId="38" fillId="11" borderId="0" xfId="0" applyFont="1" applyFill="1" applyAlignment="1">
      <alignment horizontal="center"/>
    </xf>
    <xf numFmtId="0" fontId="42" fillId="0" borderId="0" xfId="0" applyFont="1" applyAlignment="1">
      <alignment horizontal="center" vertical="center"/>
    </xf>
    <xf numFmtId="0" fontId="41" fillId="10" borderId="7" xfId="4" applyFont="1" applyFill="1" applyAlignment="1">
      <alignment horizontal="center"/>
    </xf>
    <xf numFmtId="0" fontId="26" fillId="10" borderId="7" xfId="4" applyFont="1" applyFill="1" applyAlignment="1">
      <alignment horizontal="left"/>
    </xf>
    <xf numFmtId="0" fontId="9" fillId="11" borderId="7" xfId="4" applyFont="1" applyFill="1" applyAlignment="1">
      <alignment horizontal="left"/>
    </xf>
    <xf numFmtId="0" fontId="26" fillId="10" borderId="28" xfId="4" applyFont="1" applyFill="1" applyBorder="1" applyAlignment="1">
      <alignment horizontal="right"/>
    </xf>
    <xf numFmtId="0" fontId="26" fillId="10" borderId="19" xfId="4" applyFont="1" applyFill="1" applyBorder="1" applyAlignment="1">
      <alignment horizontal="right"/>
    </xf>
  </cellXfs>
  <cellStyles count="9">
    <cellStyle name="20% - Isticanje4" xfId="2" builtinId="42"/>
    <cellStyle name="40% - Isticanje2" xfId="1" builtinId="35"/>
    <cellStyle name="40% - Isticanje4" xfId="3" builtinId="43"/>
    <cellStyle name="40% - Isticanje5" xfId="7" builtinId="47"/>
    <cellStyle name="Bilješka" xfId="6" builtinId="10"/>
    <cellStyle name="Izlaz" xfId="4" builtinId="21"/>
    <cellStyle name="Normalno" xfId="0" builtinId="0"/>
    <cellStyle name="Postotak" xfId="8" builtinId="5"/>
    <cellStyle name="Unos" xfId="5" builtin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abSelected="1" workbookViewId="0">
      <selection activeCell="M19" sqref="M19"/>
    </sheetView>
  </sheetViews>
  <sheetFormatPr defaultRowHeight="15" x14ac:dyDescent="0.25"/>
  <cols>
    <col min="5" max="5" width="12.28515625" customWidth="1"/>
    <col min="6" max="6" width="25" customWidth="1"/>
    <col min="7" max="7" width="22.5703125" customWidth="1"/>
    <col min="8" max="8" width="22.28515625" customWidth="1"/>
    <col min="9" max="9" width="22.140625" customWidth="1"/>
    <col min="10" max="10" width="18.140625" customWidth="1"/>
    <col min="13" max="13" width="18.28515625" customWidth="1"/>
  </cols>
  <sheetData>
    <row r="1" spans="1:13" ht="42" customHeight="1" x14ac:dyDescent="0.25">
      <c r="A1" s="519" t="s">
        <v>85</v>
      </c>
      <c r="B1" s="519"/>
      <c r="C1" s="519"/>
      <c r="D1" s="519"/>
      <c r="E1" s="519"/>
      <c r="F1" s="519"/>
      <c r="G1" s="519"/>
      <c r="H1" s="519"/>
      <c r="I1" s="519"/>
      <c r="J1" s="519"/>
    </row>
    <row r="2" spans="1:13" ht="18" customHeight="1" x14ac:dyDescent="0.25">
      <c r="A2" s="521" t="s">
        <v>58</v>
      </c>
      <c r="B2" s="521"/>
      <c r="C2" s="521"/>
      <c r="D2" s="521"/>
      <c r="E2" s="521"/>
      <c r="F2" s="521"/>
      <c r="G2" s="521"/>
      <c r="H2" s="521"/>
      <c r="I2" s="521"/>
      <c r="J2" s="521"/>
    </row>
    <row r="3" spans="1:13" s="32" customFormat="1" ht="18" customHeight="1" x14ac:dyDescent="0.3">
      <c r="A3" s="523" t="s">
        <v>66</v>
      </c>
      <c r="B3" s="523"/>
      <c r="C3" s="523"/>
      <c r="D3" s="523"/>
      <c r="E3" s="523"/>
      <c r="F3" s="523"/>
      <c r="G3" s="523"/>
      <c r="H3" s="523"/>
      <c r="I3" s="523"/>
      <c r="J3" s="523"/>
    </row>
    <row r="4" spans="1:13" ht="15.75" customHeight="1" x14ac:dyDescent="0.25">
      <c r="A4" s="522" t="s">
        <v>27</v>
      </c>
      <c r="B4" s="522"/>
      <c r="C4" s="522"/>
      <c r="D4" s="522"/>
      <c r="E4" s="522"/>
      <c r="F4" s="522"/>
      <c r="G4" s="522"/>
      <c r="H4" s="522"/>
      <c r="I4" s="522"/>
      <c r="J4" s="522"/>
    </row>
    <row r="5" spans="1:13" ht="18" x14ac:dyDescent="0.25">
      <c r="A5" s="5"/>
      <c r="B5" s="5"/>
      <c r="C5" s="5"/>
      <c r="D5" s="5"/>
      <c r="E5" s="5"/>
      <c r="F5" s="5"/>
      <c r="G5" s="5"/>
      <c r="H5" s="6"/>
      <c r="I5" s="6"/>
    </row>
    <row r="6" spans="1:13" ht="18" customHeight="1" x14ac:dyDescent="0.25">
      <c r="A6" s="522" t="s">
        <v>35</v>
      </c>
      <c r="B6" s="522"/>
      <c r="C6" s="522"/>
      <c r="D6" s="522"/>
      <c r="E6" s="522"/>
      <c r="F6" s="522"/>
      <c r="G6" s="522"/>
      <c r="H6" s="522"/>
      <c r="I6" s="522"/>
      <c r="J6" s="522"/>
    </row>
    <row r="7" spans="1:13" ht="18" x14ac:dyDescent="0.25">
      <c r="A7" s="1"/>
      <c r="B7" s="2"/>
      <c r="C7" s="2"/>
      <c r="D7" s="2"/>
      <c r="E7" s="7"/>
      <c r="F7" s="8"/>
      <c r="G7" s="8"/>
      <c r="H7" s="8"/>
      <c r="I7" s="26"/>
    </row>
    <row r="8" spans="1:13" ht="30" x14ac:dyDescent="0.25">
      <c r="A8" s="520" t="s">
        <v>89</v>
      </c>
      <c r="B8" s="520"/>
      <c r="C8" s="520"/>
      <c r="D8" s="520"/>
      <c r="E8" s="520"/>
      <c r="F8" s="391" t="s">
        <v>80</v>
      </c>
      <c r="G8" s="284" t="s">
        <v>204</v>
      </c>
      <c r="H8" s="392" t="s">
        <v>81</v>
      </c>
      <c r="I8" s="284" t="s">
        <v>83</v>
      </c>
      <c r="J8" s="284" t="s">
        <v>83</v>
      </c>
    </row>
    <row r="9" spans="1:13" s="54" customFormat="1" x14ac:dyDescent="0.25">
      <c r="A9" s="531">
        <v>1</v>
      </c>
      <c r="B9" s="532"/>
      <c r="C9" s="532"/>
      <c r="D9" s="532"/>
      <c r="E9" s="533"/>
      <c r="F9" s="72">
        <v>2</v>
      </c>
      <c r="G9" s="120">
        <v>3</v>
      </c>
      <c r="H9" s="120">
        <v>4</v>
      </c>
      <c r="I9" s="120" t="s">
        <v>205</v>
      </c>
      <c r="J9" s="120" t="s">
        <v>206</v>
      </c>
    </row>
    <row r="10" spans="1:13" x14ac:dyDescent="0.25">
      <c r="A10" s="534" t="s">
        <v>0</v>
      </c>
      <c r="B10" s="529"/>
      <c r="C10" s="529"/>
      <c r="D10" s="529"/>
      <c r="E10" s="535"/>
      <c r="F10" s="144">
        <f>F11+F12</f>
        <v>576101.54000000015</v>
      </c>
      <c r="G10" s="144">
        <f>G11+G12</f>
        <v>1396201</v>
      </c>
      <c r="H10" s="144">
        <f>H11+H12</f>
        <v>645526.79</v>
      </c>
      <c r="I10" s="371">
        <f t="shared" ref="I10:I15" si="0">H10/F10*100</f>
        <v>112.05087040732435</v>
      </c>
      <c r="J10" s="372">
        <f>H10/G10*100</f>
        <v>46.234517093169252</v>
      </c>
      <c r="M10" s="27"/>
    </row>
    <row r="11" spans="1:13" x14ac:dyDescent="0.25">
      <c r="A11" s="536" t="s">
        <v>92</v>
      </c>
      <c r="B11" s="527"/>
      <c r="C11" s="527"/>
      <c r="D11" s="527"/>
      <c r="E11" s="525"/>
      <c r="F11" s="364">
        <v>575796.28000000014</v>
      </c>
      <c r="G11" s="364">
        <v>1395670</v>
      </c>
      <c r="H11" s="364">
        <v>645056.79</v>
      </c>
      <c r="I11" s="373">
        <f t="shared" si="0"/>
        <v>112.02864839626957</v>
      </c>
      <c r="J11" s="374">
        <f t="shared" ref="J11:J15" si="1">H11/G11*100</f>
        <v>46.218432007566264</v>
      </c>
      <c r="M11" s="27"/>
    </row>
    <row r="12" spans="1:13" x14ac:dyDescent="0.25">
      <c r="A12" s="524" t="s">
        <v>86</v>
      </c>
      <c r="B12" s="525"/>
      <c r="C12" s="525"/>
      <c r="D12" s="525"/>
      <c r="E12" s="525"/>
      <c r="F12" s="364">
        <v>305.26</v>
      </c>
      <c r="G12" s="364">
        <v>531</v>
      </c>
      <c r="H12" s="364">
        <v>470</v>
      </c>
      <c r="I12" s="373">
        <f t="shared" si="0"/>
        <v>153.96711000458626</v>
      </c>
      <c r="J12" s="374">
        <f t="shared" si="1"/>
        <v>88.512241054613938</v>
      </c>
      <c r="M12" s="27"/>
    </row>
    <row r="13" spans="1:13" x14ac:dyDescent="0.25">
      <c r="A13" s="286" t="s">
        <v>2</v>
      </c>
      <c r="B13" s="287"/>
      <c r="C13" s="287"/>
      <c r="D13" s="287"/>
      <c r="E13" s="287"/>
      <c r="F13" s="144">
        <f>F14+F15</f>
        <v>579779.13468577876</v>
      </c>
      <c r="G13" s="143">
        <f>G14+G15</f>
        <v>2224438.7800000003</v>
      </c>
      <c r="H13" s="144">
        <f>H14+H15</f>
        <v>716353.01</v>
      </c>
      <c r="I13" s="371">
        <f t="shared" si="0"/>
        <v>123.55619013234063</v>
      </c>
      <c r="J13" s="372">
        <f t="shared" si="1"/>
        <v>32.203763773620238</v>
      </c>
    </row>
    <row r="14" spans="1:13" x14ac:dyDescent="0.25">
      <c r="A14" s="526" t="s">
        <v>87</v>
      </c>
      <c r="B14" s="527"/>
      <c r="C14" s="527"/>
      <c r="D14" s="527"/>
      <c r="E14" s="527"/>
      <c r="F14" s="364">
        <v>578296.81999999995</v>
      </c>
      <c r="G14" s="364">
        <v>1269991.78</v>
      </c>
      <c r="H14" s="364">
        <v>628153.77</v>
      </c>
      <c r="I14" s="373">
        <f t="shared" si="0"/>
        <v>108.62134258320842</v>
      </c>
      <c r="J14" s="374">
        <f t="shared" si="1"/>
        <v>49.461246906653209</v>
      </c>
      <c r="M14" s="38"/>
    </row>
    <row r="15" spans="1:13" x14ac:dyDescent="0.25">
      <c r="A15" s="524" t="s">
        <v>88</v>
      </c>
      <c r="B15" s="525"/>
      <c r="C15" s="525"/>
      <c r="D15" s="525"/>
      <c r="E15" s="525"/>
      <c r="F15" s="364">
        <v>1482.314685778751</v>
      </c>
      <c r="G15" s="364">
        <v>954447</v>
      </c>
      <c r="H15" s="364">
        <v>88199.24</v>
      </c>
      <c r="I15" s="373">
        <f t="shared" si="0"/>
        <v>5950.1022857142862</v>
      </c>
      <c r="J15" s="374">
        <f t="shared" si="1"/>
        <v>9.2408735110488074</v>
      </c>
      <c r="M15" s="49"/>
    </row>
    <row r="16" spans="1:13" x14ac:dyDescent="0.25">
      <c r="A16" s="528" t="s">
        <v>3</v>
      </c>
      <c r="B16" s="529"/>
      <c r="C16" s="529"/>
      <c r="D16" s="529"/>
      <c r="E16" s="530"/>
      <c r="F16" s="144">
        <f>F10-F13</f>
        <v>-3677.5946857786039</v>
      </c>
      <c r="G16" s="375">
        <v>828237.78</v>
      </c>
      <c r="H16" s="375">
        <f>H10-H13</f>
        <v>-70826.219999999972</v>
      </c>
      <c r="I16" s="376"/>
      <c r="J16" s="377"/>
      <c r="M16" s="38"/>
    </row>
    <row r="17" spans="1:13" ht="18" x14ac:dyDescent="0.25">
      <c r="A17" s="5"/>
      <c r="B17" s="9"/>
      <c r="C17" s="9"/>
      <c r="D17" s="9"/>
      <c r="E17" s="9"/>
      <c r="F17" s="9"/>
      <c r="G17" s="29"/>
      <c r="H17" s="3"/>
      <c r="I17" s="3"/>
      <c r="M17" s="38"/>
    </row>
    <row r="18" spans="1:13" s="103" customFormat="1" ht="18" x14ac:dyDescent="0.25">
      <c r="A18" s="5"/>
      <c r="B18" s="22"/>
      <c r="C18" s="22"/>
      <c r="D18" s="22"/>
      <c r="E18" s="22"/>
      <c r="F18" s="22"/>
      <c r="G18" s="29"/>
      <c r="H18" s="23"/>
      <c r="I18" s="23"/>
      <c r="M18" s="38"/>
    </row>
    <row r="19" spans="1:13" s="103" customFormat="1" ht="30" x14ac:dyDescent="0.25">
      <c r="A19" s="500"/>
      <c r="B19" s="501"/>
      <c r="C19" s="501"/>
      <c r="D19" s="502"/>
      <c r="E19" s="503"/>
      <c r="F19" s="507" t="s">
        <v>218</v>
      </c>
      <c r="G19" s="504" t="s">
        <v>204</v>
      </c>
      <c r="H19" s="494" t="s">
        <v>81</v>
      </c>
      <c r="I19" s="508" t="s">
        <v>82</v>
      </c>
      <c r="J19" s="504" t="s">
        <v>82</v>
      </c>
      <c r="M19" s="38"/>
    </row>
    <row r="20" spans="1:13" s="103" customFormat="1" ht="15" customHeight="1" x14ac:dyDescent="0.25">
      <c r="A20" s="512" t="s">
        <v>215</v>
      </c>
      <c r="B20" s="513"/>
      <c r="C20" s="513"/>
      <c r="D20" s="513"/>
      <c r="E20" s="514"/>
      <c r="F20" s="505"/>
      <c r="G20" s="506"/>
      <c r="H20" s="506"/>
      <c r="I20" s="506"/>
      <c r="J20" s="506"/>
      <c r="M20" s="38"/>
    </row>
    <row r="21" spans="1:13" s="103" customFormat="1" ht="24.95" customHeight="1" x14ac:dyDescent="0.25">
      <c r="A21" s="515" t="s">
        <v>216</v>
      </c>
      <c r="B21" s="516"/>
      <c r="C21" s="516"/>
      <c r="D21" s="516"/>
      <c r="E21" s="516"/>
      <c r="F21" s="511"/>
      <c r="G21" s="506"/>
      <c r="H21" s="506"/>
      <c r="I21" s="506"/>
      <c r="J21" s="506"/>
      <c r="M21" s="38"/>
    </row>
    <row r="22" spans="1:13" s="103" customFormat="1" ht="15" customHeight="1" x14ac:dyDescent="0.25">
      <c r="A22" s="517" t="s">
        <v>217</v>
      </c>
      <c r="B22" s="518"/>
      <c r="C22" s="518"/>
      <c r="D22" s="518"/>
      <c r="E22" s="518"/>
      <c r="F22" s="509"/>
      <c r="G22" s="510"/>
      <c r="H22" s="510"/>
      <c r="I22" s="510"/>
      <c r="J22" s="510"/>
      <c r="M22" s="38"/>
    </row>
    <row r="23" spans="1:13" s="103" customFormat="1" ht="19.5" customHeight="1" x14ac:dyDescent="0.25">
      <c r="A23" s="5"/>
      <c r="B23" s="22"/>
      <c r="C23" s="22"/>
      <c r="D23" s="22"/>
      <c r="E23" s="22"/>
      <c r="F23" s="22"/>
      <c r="G23" s="29"/>
      <c r="H23" s="23"/>
      <c r="I23" s="23"/>
      <c r="M23" s="38"/>
    </row>
    <row r="24" spans="1:13" ht="18" customHeight="1" x14ac:dyDescent="0.25">
      <c r="A24" s="522" t="s">
        <v>84</v>
      </c>
      <c r="B24" s="522"/>
      <c r="C24" s="522"/>
      <c r="D24" s="522"/>
      <c r="E24" s="522"/>
      <c r="F24" s="522"/>
      <c r="G24" s="522"/>
      <c r="H24" s="522"/>
      <c r="I24" s="522"/>
      <c r="J24" s="522"/>
      <c r="M24" s="27"/>
    </row>
    <row r="25" spans="1:13" ht="18" x14ac:dyDescent="0.25">
      <c r="A25" s="21"/>
      <c r="B25" s="22"/>
      <c r="C25" s="22"/>
      <c r="D25" s="22"/>
      <c r="E25" s="22"/>
      <c r="F25" s="22"/>
      <c r="G25" s="23"/>
      <c r="H25" s="23"/>
      <c r="I25" s="23"/>
      <c r="M25" s="27"/>
    </row>
    <row r="26" spans="1:13" ht="30" x14ac:dyDescent="0.25">
      <c r="A26" s="537"/>
      <c r="B26" s="537"/>
      <c r="C26" s="537"/>
      <c r="D26" s="537"/>
      <c r="E26" s="537"/>
      <c r="F26" s="391" t="s">
        <v>91</v>
      </c>
      <c r="G26" s="284" t="s">
        <v>204</v>
      </c>
      <c r="H26" s="392" t="s">
        <v>81</v>
      </c>
      <c r="I26" s="284" t="s">
        <v>83</v>
      </c>
      <c r="J26" s="284" t="s">
        <v>83</v>
      </c>
      <c r="M26" s="27"/>
    </row>
    <row r="27" spans="1:13" s="54" customFormat="1" x14ac:dyDescent="0.25">
      <c r="A27" s="538">
        <v>1</v>
      </c>
      <c r="B27" s="538"/>
      <c r="C27" s="538"/>
      <c r="D27" s="538"/>
      <c r="E27" s="538"/>
      <c r="F27" s="431">
        <v>2</v>
      </c>
      <c r="G27" s="431">
        <v>3</v>
      </c>
      <c r="H27" s="431">
        <v>4</v>
      </c>
      <c r="I27" s="120" t="s">
        <v>205</v>
      </c>
      <c r="J27" s="120" t="s">
        <v>206</v>
      </c>
      <c r="M27" s="27"/>
    </row>
    <row r="28" spans="1:13" ht="24.95" customHeight="1" x14ac:dyDescent="0.25">
      <c r="A28" s="543" t="s">
        <v>90</v>
      </c>
      <c r="B28" s="543"/>
      <c r="C28" s="543"/>
      <c r="D28" s="543"/>
      <c r="E28" s="543"/>
      <c r="F28" s="430">
        <v>43821.49</v>
      </c>
      <c r="G28" s="425"/>
      <c r="H28" s="425"/>
      <c r="I28" s="426"/>
      <c r="J28" s="427"/>
    </row>
    <row r="29" spans="1:13" ht="30" customHeight="1" x14ac:dyDescent="0.25">
      <c r="A29" s="534" t="s">
        <v>4</v>
      </c>
      <c r="B29" s="544"/>
      <c r="C29" s="544"/>
      <c r="D29" s="544"/>
      <c r="E29" s="545"/>
      <c r="F29" s="428">
        <v>809190</v>
      </c>
      <c r="G29" s="428">
        <v>828237.78</v>
      </c>
      <c r="H29" s="428">
        <v>70826.22</v>
      </c>
      <c r="I29" s="429">
        <f>H29/F29*100</f>
        <v>8.7527305082860636</v>
      </c>
      <c r="J29" s="362">
        <f>H29/G29*100</f>
        <v>8.5514355551373189</v>
      </c>
      <c r="M29" s="27"/>
    </row>
    <row r="30" spans="1:13" x14ac:dyDescent="0.25">
      <c r="F30" s="35"/>
      <c r="G30" s="38"/>
      <c r="H30" s="30"/>
      <c r="I30" s="30"/>
      <c r="M30" s="27"/>
    </row>
    <row r="31" spans="1:13" x14ac:dyDescent="0.25">
      <c r="A31" s="541" t="s">
        <v>201</v>
      </c>
      <c r="B31" s="541"/>
      <c r="C31" s="541"/>
      <c r="D31" s="541"/>
      <c r="E31" s="541"/>
    </row>
    <row r="33" spans="1:10" x14ac:dyDescent="0.25">
      <c r="A33" s="542" t="s">
        <v>59</v>
      </c>
      <c r="B33" s="542"/>
      <c r="C33" s="542"/>
      <c r="D33" s="542"/>
      <c r="E33" s="33"/>
      <c r="F33" s="33"/>
      <c r="G33" s="33"/>
      <c r="H33" s="33"/>
      <c r="I33" s="539" t="s">
        <v>61</v>
      </c>
      <c r="J33" s="539"/>
    </row>
    <row r="34" spans="1:10" x14ac:dyDescent="0.25">
      <c r="A34" s="541" t="s">
        <v>60</v>
      </c>
      <c r="B34" s="541"/>
      <c r="C34" s="541"/>
      <c r="D34" s="541"/>
      <c r="E34" s="33"/>
      <c r="F34" s="33"/>
      <c r="G34" s="33"/>
      <c r="H34" s="33"/>
      <c r="I34" s="540" t="s">
        <v>62</v>
      </c>
      <c r="J34" s="540"/>
    </row>
    <row r="38" spans="1:10" x14ac:dyDescent="0.25">
      <c r="G38" s="54"/>
    </row>
    <row r="39" spans="1:10" x14ac:dyDescent="0.25">
      <c r="G39" s="54"/>
    </row>
    <row r="40" spans="1:10" x14ac:dyDescent="0.25">
      <c r="F40" s="54"/>
      <c r="G40" s="54"/>
    </row>
    <row r="41" spans="1:10" x14ac:dyDescent="0.25">
      <c r="F41" s="54"/>
      <c r="G41" s="54"/>
    </row>
    <row r="42" spans="1:10" x14ac:dyDescent="0.25">
      <c r="F42" s="54"/>
      <c r="G42" s="54"/>
    </row>
    <row r="43" spans="1:10" x14ac:dyDescent="0.25">
      <c r="F43" s="54"/>
      <c r="G43" s="54"/>
    </row>
    <row r="44" spans="1:10" x14ac:dyDescent="0.25">
      <c r="F44" s="54"/>
      <c r="G44" s="54"/>
    </row>
    <row r="45" spans="1:10" x14ac:dyDescent="0.25">
      <c r="F45" s="54"/>
      <c r="G45" s="54"/>
    </row>
    <row r="46" spans="1:10" x14ac:dyDescent="0.25">
      <c r="F46" s="54"/>
      <c r="G46" s="54"/>
    </row>
    <row r="47" spans="1:10" x14ac:dyDescent="0.25">
      <c r="F47" s="54"/>
      <c r="G47" s="54"/>
    </row>
    <row r="48" spans="1:10" x14ac:dyDescent="0.25">
      <c r="F48" s="54"/>
    </row>
    <row r="49" spans="6:6" x14ac:dyDescent="0.25">
      <c r="F49" s="54"/>
    </row>
    <row r="50" spans="6:6" x14ac:dyDescent="0.25">
      <c r="F50" s="54"/>
    </row>
  </sheetData>
  <mergeCells count="26">
    <mergeCell ref="A26:E26"/>
    <mergeCell ref="A27:E27"/>
    <mergeCell ref="A24:J24"/>
    <mergeCell ref="I33:J33"/>
    <mergeCell ref="I34:J34"/>
    <mergeCell ref="A31:E31"/>
    <mergeCell ref="A33:D33"/>
    <mergeCell ref="A34:D34"/>
    <mergeCell ref="A28:E28"/>
    <mergeCell ref="A29:E29"/>
    <mergeCell ref="A20:E20"/>
    <mergeCell ref="A21:E21"/>
    <mergeCell ref="A22:E22"/>
    <mergeCell ref="A1:J1"/>
    <mergeCell ref="A8:E8"/>
    <mergeCell ref="A2:J2"/>
    <mergeCell ref="A4:J4"/>
    <mergeCell ref="A3:J3"/>
    <mergeCell ref="A6:J6"/>
    <mergeCell ref="A12:E12"/>
    <mergeCell ref="A14:E14"/>
    <mergeCell ref="A16:E16"/>
    <mergeCell ref="A15:E15"/>
    <mergeCell ref="A9:E9"/>
    <mergeCell ref="A10:E10"/>
    <mergeCell ref="A11:E11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1"/>
  <sheetViews>
    <sheetView workbookViewId="0">
      <selection activeCell="E108" sqref="E108"/>
    </sheetView>
  </sheetViews>
  <sheetFormatPr defaultRowHeight="15" x14ac:dyDescent="0.25"/>
  <cols>
    <col min="1" max="1" width="7.42578125" customWidth="1"/>
    <col min="2" max="2" width="6.28515625" customWidth="1"/>
    <col min="3" max="3" width="6" bestFit="1" customWidth="1"/>
    <col min="4" max="4" width="43.85546875" customWidth="1"/>
    <col min="5" max="5" width="16.140625" customWidth="1"/>
    <col min="6" max="6" width="16.42578125" customWidth="1"/>
    <col min="7" max="7" width="15.85546875" customWidth="1"/>
    <col min="8" max="8" width="17" style="54" customWidth="1"/>
    <col min="9" max="9" width="15.5703125" customWidth="1"/>
    <col min="11" max="11" width="17.5703125" hidden="1" customWidth="1"/>
    <col min="12" max="12" width="18.140625" customWidth="1"/>
  </cols>
  <sheetData>
    <row r="1" spans="1:12" ht="42" customHeight="1" x14ac:dyDescent="0.25">
      <c r="A1" s="547" t="s">
        <v>85</v>
      </c>
      <c r="B1" s="547"/>
      <c r="C1" s="547"/>
      <c r="D1" s="547"/>
      <c r="E1" s="547"/>
      <c r="F1" s="547"/>
      <c r="G1" s="547"/>
      <c r="H1" s="547"/>
      <c r="I1" s="547"/>
      <c r="J1" s="57"/>
      <c r="K1" s="57"/>
    </row>
    <row r="2" spans="1:12" ht="18" customHeight="1" x14ac:dyDescent="0.25">
      <c r="A2" s="521" t="s">
        <v>58</v>
      </c>
      <c r="B2" s="521"/>
      <c r="C2" s="521"/>
      <c r="D2" s="521"/>
      <c r="E2" s="521"/>
      <c r="F2" s="521"/>
      <c r="G2" s="521"/>
      <c r="H2" s="521"/>
      <c r="I2" s="521"/>
    </row>
    <row r="3" spans="1:12" ht="15.75" customHeight="1" x14ac:dyDescent="0.25">
      <c r="A3" s="522" t="s">
        <v>27</v>
      </c>
      <c r="B3" s="522"/>
      <c r="C3" s="522"/>
      <c r="D3" s="522"/>
      <c r="E3" s="522"/>
      <c r="F3" s="522"/>
      <c r="G3" s="522"/>
      <c r="H3" s="522"/>
      <c r="I3" s="522"/>
    </row>
    <row r="4" spans="1:12" ht="18" x14ac:dyDescent="0.25">
      <c r="A4" s="5"/>
      <c r="B4" s="5"/>
      <c r="C4" s="5"/>
      <c r="D4" s="5"/>
      <c r="E4" s="5"/>
      <c r="F4" s="5"/>
      <c r="G4" s="6"/>
      <c r="H4" s="6"/>
      <c r="I4" s="6"/>
    </row>
    <row r="5" spans="1:12" ht="18" customHeight="1" x14ac:dyDescent="0.25">
      <c r="A5" s="522" t="s">
        <v>6</v>
      </c>
      <c r="B5" s="522"/>
      <c r="C5" s="522"/>
      <c r="D5" s="522"/>
      <c r="E5" s="522"/>
      <c r="F5" s="522"/>
      <c r="G5" s="522"/>
      <c r="H5" s="522"/>
      <c r="I5" s="522"/>
    </row>
    <row r="6" spans="1:12" ht="18" x14ac:dyDescent="0.25">
      <c r="A6" s="5"/>
      <c r="B6" s="5"/>
      <c r="C6" s="5"/>
      <c r="D6" s="5"/>
      <c r="E6" s="5"/>
      <c r="F6" s="5"/>
      <c r="G6" s="6"/>
      <c r="H6" s="6"/>
      <c r="I6" s="6"/>
    </row>
    <row r="7" spans="1:12" ht="15.75" customHeight="1" x14ac:dyDescent="0.25">
      <c r="A7" s="546" t="s">
        <v>1</v>
      </c>
      <c r="B7" s="546"/>
      <c r="C7" s="546"/>
      <c r="D7" s="546"/>
      <c r="E7" s="546"/>
      <c r="F7" s="546"/>
      <c r="G7" s="546"/>
      <c r="H7" s="546"/>
      <c r="I7" s="546"/>
    </row>
    <row r="8" spans="1:12" ht="18" x14ac:dyDescent="0.25">
      <c r="A8" s="5"/>
      <c r="B8" s="5"/>
      <c r="C8" s="5"/>
      <c r="D8" s="5"/>
      <c r="E8" s="5"/>
      <c r="F8" s="5"/>
      <c r="G8" s="6"/>
      <c r="H8" s="6"/>
      <c r="I8" s="54"/>
    </row>
    <row r="9" spans="1:12" ht="30" x14ac:dyDescent="0.25">
      <c r="A9" s="58" t="s">
        <v>7</v>
      </c>
      <c r="B9" s="59" t="s">
        <v>8</v>
      </c>
      <c r="C9" s="59" t="s">
        <v>9</v>
      </c>
      <c r="D9" s="59" t="s">
        <v>5</v>
      </c>
      <c r="E9" s="59" t="s">
        <v>94</v>
      </c>
      <c r="F9" s="458" t="s">
        <v>204</v>
      </c>
      <c r="G9" s="60" t="s">
        <v>93</v>
      </c>
      <c r="H9" s="60" t="s">
        <v>82</v>
      </c>
      <c r="I9" s="60" t="s">
        <v>82</v>
      </c>
    </row>
    <row r="10" spans="1:12" s="54" customFormat="1" x14ac:dyDescent="0.25">
      <c r="A10" s="4"/>
      <c r="B10" s="61"/>
      <c r="C10" s="61"/>
      <c r="D10" s="61">
        <v>1</v>
      </c>
      <c r="E10" s="61">
        <v>2</v>
      </c>
      <c r="F10" s="62">
        <v>3</v>
      </c>
      <c r="G10" s="63">
        <v>4</v>
      </c>
      <c r="H10" s="120" t="s">
        <v>205</v>
      </c>
      <c r="I10" s="120" t="s">
        <v>206</v>
      </c>
    </row>
    <row r="11" spans="1:12" ht="15.75" customHeight="1" x14ac:dyDescent="0.25">
      <c r="A11" s="288">
        <v>6</v>
      </c>
      <c r="B11" s="289"/>
      <c r="C11" s="290"/>
      <c r="D11" s="291" t="s">
        <v>10</v>
      </c>
      <c r="E11" s="307">
        <f>E12+E16+E20+E24+E28+E32+E36+E40+E44+E48</f>
        <v>575796.28</v>
      </c>
      <c r="F11" s="292">
        <f>F12+F16+F20+F24+F28+F32+F36+F40+F44+F48</f>
        <v>1395670</v>
      </c>
      <c r="G11" s="292">
        <f>G12+G16+G20+G24+G28+G32+G36+G40+G44+G48</f>
        <v>645056.79</v>
      </c>
      <c r="H11" s="293">
        <f t="shared" ref="H11:H56" si="0">G11/E11*100</f>
        <v>112.0286483962696</v>
      </c>
      <c r="I11" s="293">
        <f>G11/F11*100</f>
        <v>46.218432007566264</v>
      </c>
      <c r="K11" s="38"/>
    </row>
    <row r="12" spans="1:12" ht="15.75" customHeight="1" x14ac:dyDescent="0.25">
      <c r="A12" s="317"/>
      <c r="B12" s="318"/>
      <c r="C12" s="319">
        <v>522</v>
      </c>
      <c r="D12" s="320" t="s">
        <v>41</v>
      </c>
      <c r="E12" s="321">
        <f>E13</f>
        <v>522002.45</v>
      </c>
      <c r="F12" s="322">
        <f>F13</f>
        <v>1190225</v>
      </c>
      <c r="G12" s="322">
        <f>G13</f>
        <v>568149.43000000005</v>
      </c>
      <c r="H12" s="323">
        <f t="shared" si="0"/>
        <v>108.84037613233426</v>
      </c>
      <c r="I12" s="324">
        <f t="shared" ref="I12:I56" si="1">G12/F12*100</f>
        <v>47.734624125690523</v>
      </c>
      <c r="K12" s="38"/>
      <c r="L12" s="28"/>
    </row>
    <row r="13" spans="1:12" ht="24.95" customHeight="1" x14ac:dyDescent="0.25">
      <c r="A13" s="64">
        <v>63</v>
      </c>
      <c r="B13" s="64"/>
      <c r="C13" s="64"/>
      <c r="D13" s="65" t="s">
        <v>37</v>
      </c>
      <c r="E13" s="87">
        <v>522002.45</v>
      </c>
      <c r="F13" s="82">
        <v>1190225</v>
      </c>
      <c r="G13" s="82">
        <v>568149.43000000005</v>
      </c>
      <c r="H13" s="459">
        <f t="shared" si="0"/>
        <v>108.84037613233426</v>
      </c>
      <c r="I13" s="460">
        <f t="shared" si="1"/>
        <v>47.734624125690523</v>
      </c>
      <c r="K13" s="38"/>
      <c r="L13" s="28"/>
    </row>
    <row r="14" spans="1:12" s="103" customFormat="1" ht="24.95" customHeight="1" x14ac:dyDescent="0.25">
      <c r="A14" s="64"/>
      <c r="B14" s="70">
        <v>636</v>
      </c>
      <c r="C14" s="64"/>
      <c r="D14" s="65" t="s">
        <v>37</v>
      </c>
      <c r="E14" s="87">
        <v>522002.45</v>
      </c>
      <c r="F14" s="82">
        <v>1190225</v>
      </c>
      <c r="G14" s="82">
        <v>568149.43000000005</v>
      </c>
      <c r="H14" s="459">
        <f t="shared" si="0"/>
        <v>108.84037613233426</v>
      </c>
      <c r="I14" s="460">
        <f t="shared" ref="I14" si="2">G14/F14*100</f>
        <v>47.734624125690523</v>
      </c>
      <c r="K14" s="38"/>
      <c r="L14" s="28"/>
    </row>
    <row r="15" spans="1:12" s="103" customFormat="1" ht="24.95" customHeight="1" x14ac:dyDescent="0.25">
      <c r="A15" s="64"/>
      <c r="B15" s="70"/>
      <c r="C15" s="64">
        <v>6361</v>
      </c>
      <c r="D15" s="65" t="s">
        <v>207</v>
      </c>
      <c r="E15" s="87">
        <v>522002.45</v>
      </c>
      <c r="F15" s="82">
        <v>1190225</v>
      </c>
      <c r="G15" s="82">
        <v>568149.43000000005</v>
      </c>
      <c r="H15" s="459">
        <f t="shared" ref="H15" si="3">G15/E15*100</f>
        <v>108.84037613233426</v>
      </c>
      <c r="I15" s="460">
        <f t="shared" ref="I15" si="4">G15/F15*100</f>
        <v>47.734624125690523</v>
      </c>
      <c r="K15" s="38"/>
      <c r="L15" s="28"/>
    </row>
    <row r="16" spans="1:12" ht="15.75" customHeight="1" x14ac:dyDescent="0.25">
      <c r="A16" s="326"/>
      <c r="B16" s="326"/>
      <c r="C16" s="326">
        <v>311</v>
      </c>
      <c r="D16" s="325" t="s">
        <v>42</v>
      </c>
      <c r="E16" s="321">
        <f>E17</f>
        <v>7.0000000000000007E-2</v>
      </c>
      <c r="F16" s="322">
        <f>F17</f>
        <v>7</v>
      </c>
      <c r="G16" s="322">
        <f>G17</f>
        <v>130.79</v>
      </c>
      <c r="H16" s="323">
        <f t="shared" si="0"/>
        <v>186842.8571428571</v>
      </c>
      <c r="I16" s="324">
        <f t="shared" si="1"/>
        <v>1868.4285714285713</v>
      </c>
      <c r="K16" s="38"/>
      <c r="L16" s="28"/>
    </row>
    <row r="17" spans="1:12" ht="15.75" customHeight="1" x14ac:dyDescent="0.25">
      <c r="A17" s="66">
        <v>64</v>
      </c>
      <c r="B17" s="66"/>
      <c r="C17" s="66"/>
      <c r="D17" s="68" t="s">
        <v>43</v>
      </c>
      <c r="E17" s="463">
        <v>7.0000000000000007E-2</v>
      </c>
      <c r="F17" s="463">
        <v>7</v>
      </c>
      <c r="G17" s="463">
        <v>130.79</v>
      </c>
      <c r="H17" s="459">
        <f t="shared" si="0"/>
        <v>186842.8571428571</v>
      </c>
      <c r="I17" s="460">
        <f t="shared" si="1"/>
        <v>1868.4285714285713</v>
      </c>
      <c r="K17" s="38"/>
      <c r="L17" s="28"/>
    </row>
    <row r="18" spans="1:12" s="103" customFormat="1" ht="15.75" customHeight="1" x14ac:dyDescent="0.25">
      <c r="A18" s="66"/>
      <c r="B18" s="69">
        <v>641</v>
      </c>
      <c r="C18" s="66"/>
      <c r="D18" s="68" t="s">
        <v>43</v>
      </c>
      <c r="E18" s="463">
        <v>7.0000000000000007E-2</v>
      </c>
      <c r="F18" s="463">
        <v>7</v>
      </c>
      <c r="G18" s="463">
        <v>130.79</v>
      </c>
      <c r="H18" s="459">
        <f t="shared" si="0"/>
        <v>186842.8571428571</v>
      </c>
      <c r="I18" s="460">
        <f t="shared" ref="I18" si="5">G18/F18*100</f>
        <v>1868.4285714285713</v>
      </c>
      <c r="K18" s="38"/>
      <c r="L18" s="28"/>
    </row>
    <row r="19" spans="1:12" s="103" customFormat="1" ht="15.75" customHeight="1" x14ac:dyDescent="0.25">
      <c r="A19" s="66"/>
      <c r="B19" s="69"/>
      <c r="C19" s="66">
        <v>6413</v>
      </c>
      <c r="D19" s="68" t="s">
        <v>208</v>
      </c>
      <c r="E19" s="463">
        <v>7.0000000000000007E-2</v>
      </c>
      <c r="F19" s="463">
        <v>7</v>
      </c>
      <c r="G19" s="463">
        <v>130.79</v>
      </c>
      <c r="H19" s="459">
        <f t="shared" ref="H19" si="6">G19/E19*100</f>
        <v>186842.8571428571</v>
      </c>
      <c r="I19" s="460">
        <f t="shared" ref="I19" si="7">G19/F19*100</f>
        <v>1868.4285714285713</v>
      </c>
      <c r="K19" s="38"/>
      <c r="L19" s="28"/>
    </row>
    <row r="20" spans="1:12" ht="15.75" customHeight="1" x14ac:dyDescent="0.25">
      <c r="A20" s="327"/>
      <c r="B20" s="327"/>
      <c r="C20" s="326">
        <v>431</v>
      </c>
      <c r="D20" s="328" t="s">
        <v>44</v>
      </c>
      <c r="E20" s="321">
        <f>E21</f>
        <v>3336.66</v>
      </c>
      <c r="F20" s="322">
        <f>F21</f>
        <v>10617</v>
      </c>
      <c r="G20" s="329">
        <f>G21</f>
        <v>5543.4</v>
      </c>
      <c r="H20" s="323">
        <f t="shared" si="0"/>
        <v>166.13619607631583</v>
      </c>
      <c r="I20" s="324">
        <f t="shared" si="1"/>
        <v>52.212489403786378</v>
      </c>
      <c r="L20" s="28"/>
    </row>
    <row r="21" spans="1:12" ht="24.95" customHeight="1" x14ac:dyDescent="0.25">
      <c r="A21" s="469">
        <v>64</v>
      </c>
      <c r="B21" s="469"/>
      <c r="C21" s="464"/>
      <c r="D21" s="465" t="s">
        <v>45</v>
      </c>
      <c r="E21" s="466">
        <v>3336.66</v>
      </c>
      <c r="F21" s="466">
        <v>10617</v>
      </c>
      <c r="G21" s="466">
        <v>5543.4</v>
      </c>
      <c r="H21" s="467">
        <f t="shared" si="0"/>
        <v>166.13619607631583</v>
      </c>
      <c r="I21" s="468">
        <f t="shared" si="1"/>
        <v>52.212489403786378</v>
      </c>
      <c r="L21" s="28"/>
    </row>
    <row r="22" spans="1:12" s="103" customFormat="1" ht="24.95" customHeight="1" x14ac:dyDescent="0.25">
      <c r="A22" s="469"/>
      <c r="B22" s="464">
        <v>652</v>
      </c>
      <c r="C22" s="464"/>
      <c r="D22" s="465" t="s">
        <v>45</v>
      </c>
      <c r="E22" s="466">
        <v>3336.66</v>
      </c>
      <c r="F22" s="466">
        <v>10617</v>
      </c>
      <c r="G22" s="466">
        <v>5543.4</v>
      </c>
      <c r="H22" s="467">
        <f t="shared" si="0"/>
        <v>166.13619607631583</v>
      </c>
      <c r="I22" s="468">
        <f t="shared" ref="I22" si="8">G22/F22*100</f>
        <v>52.212489403786378</v>
      </c>
      <c r="L22" s="28"/>
    </row>
    <row r="23" spans="1:12" s="103" customFormat="1" ht="24.95" customHeight="1" x14ac:dyDescent="0.25">
      <c r="A23" s="469"/>
      <c r="B23" s="464"/>
      <c r="C23" s="497">
        <v>6526</v>
      </c>
      <c r="D23" s="465" t="s">
        <v>213</v>
      </c>
      <c r="E23" s="466">
        <v>3336.66</v>
      </c>
      <c r="F23" s="466">
        <v>10617</v>
      </c>
      <c r="G23" s="466">
        <v>5543.4</v>
      </c>
      <c r="H23" s="467">
        <f t="shared" ref="H23" si="9">G23/E23*100</f>
        <v>166.13619607631583</v>
      </c>
      <c r="I23" s="468">
        <f t="shared" ref="I23" si="10">G23/F23*100</f>
        <v>52.212489403786378</v>
      </c>
      <c r="L23" s="28"/>
    </row>
    <row r="24" spans="1:12" ht="15.75" customHeight="1" x14ac:dyDescent="0.25">
      <c r="A24" s="326"/>
      <c r="B24" s="326"/>
      <c r="C24" s="326">
        <v>311</v>
      </c>
      <c r="D24" s="328" t="s">
        <v>42</v>
      </c>
      <c r="E24" s="321">
        <f>E25</f>
        <v>0</v>
      </c>
      <c r="F24" s="322">
        <f>F25</f>
        <v>133</v>
      </c>
      <c r="G24" s="322">
        <f>G25</f>
        <v>0</v>
      </c>
      <c r="H24" s="323" t="e">
        <f t="shared" si="0"/>
        <v>#DIV/0!</v>
      </c>
      <c r="I24" s="323">
        <f t="shared" si="1"/>
        <v>0</v>
      </c>
      <c r="K24" s="28"/>
      <c r="L24" s="28"/>
    </row>
    <row r="25" spans="1:12" ht="24.95" customHeight="1" x14ac:dyDescent="0.25">
      <c r="A25" s="461">
        <v>66</v>
      </c>
      <c r="B25" s="461"/>
      <c r="C25" s="462"/>
      <c r="D25" s="67" t="s">
        <v>46</v>
      </c>
      <c r="E25" s="463">
        <v>0</v>
      </c>
      <c r="F25" s="463">
        <v>133</v>
      </c>
      <c r="G25" s="463">
        <v>0</v>
      </c>
      <c r="H25" s="470" t="e">
        <f t="shared" si="0"/>
        <v>#DIV/0!</v>
      </c>
      <c r="I25" s="460">
        <f t="shared" si="1"/>
        <v>0</v>
      </c>
      <c r="K25" s="28"/>
      <c r="L25" s="28"/>
    </row>
    <row r="26" spans="1:12" s="103" customFormat="1" ht="24.95" customHeight="1" x14ac:dyDescent="0.25">
      <c r="A26" s="461"/>
      <c r="B26" s="462">
        <v>661</v>
      </c>
      <c r="C26" s="462"/>
      <c r="D26" s="67" t="s">
        <v>46</v>
      </c>
      <c r="E26" s="463">
        <v>0</v>
      </c>
      <c r="F26" s="463">
        <v>133</v>
      </c>
      <c r="G26" s="463">
        <v>0</v>
      </c>
      <c r="H26" s="470" t="e">
        <f t="shared" si="0"/>
        <v>#DIV/0!</v>
      </c>
      <c r="I26" s="460">
        <f t="shared" ref="I26" si="11">G26/F26*100</f>
        <v>0</v>
      </c>
      <c r="K26" s="28"/>
      <c r="L26" s="28"/>
    </row>
    <row r="27" spans="1:12" s="103" customFormat="1" ht="24.95" customHeight="1" x14ac:dyDescent="0.25">
      <c r="A27" s="461"/>
      <c r="B27" s="462"/>
      <c r="C27" s="66">
        <v>6614</v>
      </c>
      <c r="D27" s="67" t="s">
        <v>209</v>
      </c>
      <c r="E27" s="463">
        <v>0</v>
      </c>
      <c r="F27" s="463">
        <v>133</v>
      </c>
      <c r="G27" s="463">
        <v>0</v>
      </c>
      <c r="H27" s="470" t="e">
        <f t="shared" ref="H27" si="12">G27/E27*100</f>
        <v>#DIV/0!</v>
      </c>
      <c r="I27" s="460">
        <f t="shared" ref="I27" si="13">G27/F27*100</f>
        <v>0</v>
      </c>
      <c r="K27" s="28"/>
      <c r="L27" s="28"/>
    </row>
    <row r="28" spans="1:12" ht="15.75" customHeight="1" x14ac:dyDescent="0.25">
      <c r="A28" s="326"/>
      <c r="B28" s="326"/>
      <c r="C28" s="326">
        <v>611</v>
      </c>
      <c r="D28" s="328" t="s">
        <v>47</v>
      </c>
      <c r="E28" s="321">
        <f>E29</f>
        <v>1824.39</v>
      </c>
      <c r="F28" s="322">
        <f>F29</f>
        <v>531</v>
      </c>
      <c r="G28" s="322">
        <f>G29</f>
        <v>7306.63</v>
      </c>
      <c r="H28" s="323">
        <f t="shared" si="0"/>
        <v>400.49715247288134</v>
      </c>
      <c r="I28" s="323">
        <f t="shared" si="1"/>
        <v>1376.0131826741997</v>
      </c>
      <c r="K28" s="28"/>
      <c r="L28" s="28"/>
    </row>
    <row r="29" spans="1:12" ht="24.95" customHeight="1" x14ac:dyDescent="0.25">
      <c r="A29" s="461">
        <v>66</v>
      </c>
      <c r="B29" s="461"/>
      <c r="C29" s="462"/>
      <c r="D29" s="67" t="s">
        <v>48</v>
      </c>
      <c r="E29" s="463">
        <v>1824.39</v>
      </c>
      <c r="F29" s="463">
        <v>531</v>
      </c>
      <c r="G29" s="463">
        <v>7306.63</v>
      </c>
      <c r="H29" s="459">
        <f t="shared" si="0"/>
        <v>400.49715247288134</v>
      </c>
      <c r="I29" s="460">
        <f t="shared" si="1"/>
        <v>1376.0131826741997</v>
      </c>
      <c r="K29" s="28"/>
      <c r="L29" s="28"/>
    </row>
    <row r="30" spans="1:12" s="103" customFormat="1" ht="24.95" customHeight="1" x14ac:dyDescent="0.25">
      <c r="A30" s="495"/>
      <c r="B30" s="462">
        <v>663</v>
      </c>
      <c r="C30" s="462"/>
      <c r="D30" s="67" t="s">
        <v>48</v>
      </c>
      <c r="E30" s="463">
        <v>1824.39</v>
      </c>
      <c r="F30" s="463">
        <v>531</v>
      </c>
      <c r="G30" s="463">
        <v>7306.63</v>
      </c>
      <c r="H30" s="459">
        <f t="shared" si="0"/>
        <v>400.49715247288134</v>
      </c>
      <c r="I30" s="460">
        <f t="shared" ref="I30" si="14">G30/F30*100</f>
        <v>1376.0131826741997</v>
      </c>
      <c r="K30" s="28"/>
      <c r="L30" s="28"/>
    </row>
    <row r="31" spans="1:12" s="103" customFormat="1" ht="24.95" customHeight="1" x14ac:dyDescent="0.25">
      <c r="A31" s="495"/>
      <c r="B31" s="462"/>
      <c r="C31" s="66">
        <v>6631</v>
      </c>
      <c r="D31" s="67" t="s">
        <v>210</v>
      </c>
      <c r="E31" s="463">
        <v>1824.39</v>
      </c>
      <c r="F31" s="463">
        <v>531</v>
      </c>
      <c r="G31" s="463">
        <v>7306.63</v>
      </c>
      <c r="H31" s="459">
        <f t="shared" ref="H31" si="15">G31/E31*100</f>
        <v>400.49715247288134</v>
      </c>
      <c r="I31" s="460">
        <f t="shared" ref="I31" si="16">G31/F31*100</f>
        <v>1376.0131826741997</v>
      </c>
      <c r="K31" s="28"/>
      <c r="L31" s="28"/>
    </row>
    <row r="32" spans="1:12" ht="24.95" customHeight="1" x14ac:dyDescent="0.25">
      <c r="A32" s="325"/>
      <c r="B32" s="326"/>
      <c r="C32" s="326">
        <v>11</v>
      </c>
      <c r="D32" s="328" t="s">
        <v>99</v>
      </c>
      <c r="E32" s="330">
        <f>E33</f>
        <v>567.37</v>
      </c>
      <c r="F32" s="322">
        <f>F33</f>
        <v>5043</v>
      </c>
      <c r="G32" s="322">
        <f>G33</f>
        <v>119.33</v>
      </c>
      <c r="H32" s="323">
        <f t="shared" si="0"/>
        <v>21.032130708356096</v>
      </c>
      <c r="I32" s="323">
        <f t="shared" si="1"/>
        <v>2.3662502478683325</v>
      </c>
      <c r="K32" s="30"/>
      <c r="L32" s="28"/>
    </row>
    <row r="33" spans="1:12" s="44" customFormat="1" ht="24.95" customHeight="1" x14ac:dyDescent="0.25">
      <c r="A33" s="473">
        <v>67</v>
      </c>
      <c r="B33" s="474"/>
      <c r="C33" s="471"/>
      <c r="D33" s="65" t="s">
        <v>38</v>
      </c>
      <c r="E33" s="472">
        <v>567.37</v>
      </c>
      <c r="F33" s="472">
        <v>5043</v>
      </c>
      <c r="G33" s="472">
        <v>119.33</v>
      </c>
      <c r="H33" s="459">
        <f t="shared" si="0"/>
        <v>21.032130708356096</v>
      </c>
      <c r="I33" s="460">
        <f t="shared" si="1"/>
        <v>2.3662502478683325</v>
      </c>
      <c r="K33" s="30"/>
      <c r="L33" s="28"/>
    </row>
    <row r="34" spans="1:12" s="103" customFormat="1" ht="24.95" customHeight="1" x14ac:dyDescent="0.25">
      <c r="A34" s="473"/>
      <c r="B34" s="471">
        <v>671</v>
      </c>
      <c r="C34" s="471"/>
      <c r="D34" s="65" t="s">
        <v>38</v>
      </c>
      <c r="E34" s="472">
        <v>567.37</v>
      </c>
      <c r="F34" s="472">
        <v>5043</v>
      </c>
      <c r="G34" s="472">
        <v>119.33</v>
      </c>
      <c r="H34" s="459">
        <f t="shared" si="0"/>
        <v>21.032130708356096</v>
      </c>
      <c r="I34" s="460">
        <f t="shared" ref="I34" si="17">G34/F34*100</f>
        <v>2.3662502478683325</v>
      </c>
      <c r="K34" s="30"/>
      <c r="L34" s="28"/>
    </row>
    <row r="35" spans="1:12" s="103" customFormat="1" ht="24.95" customHeight="1" x14ac:dyDescent="0.25">
      <c r="A35" s="473"/>
      <c r="B35" s="471"/>
      <c r="C35" s="498">
        <v>6711</v>
      </c>
      <c r="D35" s="65" t="s">
        <v>211</v>
      </c>
      <c r="E35" s="472">
        <v>567.37</v>
      </c>
      <c r="F35" s="472">
        <v>5043</v>
      </c>
      <c r="G35" s="472">
        <v>119.33</v>
      </c>
      <c r="H35" s="459">
        <f t="shared" ref="H35" si="18">G35/E35*100</f>
        <v>21.032130708356096</v>
      </c>
      <c r="I35" s="460">
        <f t="shared" ref="I35" si="19">G35/F35*100</f>
        <v>2.3662502478683325</v>
      </c>
      <c r="K35" s="30"/>
      <c r="L35" s="28"/>
    </row>
    <row r="36" spans="1:12" s="44" customFormat="1" ht="24.95" customHeight="1" x14ac:dyDescent="0.25">
      <c r="A36" s="332"/>
      <c r="B36" s="331"/>
      <c r="C36" s="332">
        <v>13</v>
      </c>
      <c r="D36" s="333" t="s">
        <v>98</v>
      </c>
      <c r="E36" s="334">
        <f>E37</f>
        <v>34935.51</v>
      </c>
      <c r="F36" s="335">
        <f>F37</f>
        <v>45391</v>
      </c>
      <c r="G36" s="335">
        <f>G37</f>
        <v>27318.07</v>
      </c>
      <c r="H36" s="323">
        <f t="shared" si="0"/>
        <v>78.195709752054569</v>
      </c>
      <c r="I36" s="323">
        <f t="shared" si="1"/>
        <v>60.183891079729456</v>
      </c>
      <c r="K36" s="30"/>
    </row>
    <row r="37" spans="1:12" s="44" customFormat="1" ht="24.95" customHeight="1" x14ac:dyDescent="0.25">
      <c r="A37" s="473">
        <v>67</v>
      </c>
      <c r="B37" s="473"/>
      <c r="C37" s="471"/>
      <c r="D37" s="65" t="s">
        <v>203</v>
      </c>
      <c r="E37" s="472">
        <v>34935.51</v>
      </c>
      <c r="F37" s="472">
        <v>45391</v>
      </c>
      <c r="G37" s="472">
        <v>27318.07</v>
      </c>
      <c r="H37" s="459">
        <f t="shared" si="0"/>
        <v>78.195709752054569</v>
      </c>
      <c r="I37" s="460">
        <f t="shared" si="1"/>
        <v>60.183891079729456</v>
      </c>
      <c r="K37" s="28"/>
    </row>
    <row r="38" spans="1:12" s="103" customFormat="1" ht="24.95" customHeight="1" x14ac:dyDescent="0.25">
      <c r="A38" s="471"/>
      <c r="B38" s="471">
        <v>671</v>
      </c>
      <c r="C38" s="471"/>
      <c r="D38" s="65" t="s">
        <v>203</v>
      </c>
      <c r="E38" s="472">
        <v>34935.51</v>
      </c>
      <c r="F38" s="472">
        <v>45391</v>
      </c>
      <c r="G38" s="472">
        <v>27318.07</v>
      </c>
      <c r="H38" s="459">
        <f t="shared" si="0"/>
        <v>78.195709752054569</v>
      </c>
      <c r="I38" s="460">
        <f t="shared" ref="I38" si="20">G38/F38*100</f>
        <v>60.183891079729456</v>
      </c>
      <c r="K38" s="28"/>
    </row>
    <row r="39" spans="1:12" s="103" customFormat="1" ht="24.95" customHeight="1" x14ac:dyDescent="0.25">
      <c r="A39" s="471"/>
      <c r="B39" s="471"/>
      <c r="C39" s="498">
        <v>6711</v>
      </c>
      <c r="D39" s="65" t="s">
        <v>211</v>
      </c>
      <c r="E39" s="472">
        <v>34935.51</v>
      </c>
      <c r="F39" s="472">
        <v>45391</v>
      </c>
      <c r="G39" s="472">
        <v>27318.07</v>
      </c>
      <c r="H39" s="459">
        <f t="shared" ref="H39" si="21">G39/E39*100</f>
        <v>78.195709752054569</v>
      </c>
      <c r="I39" s="460">
        <f t="shared" ref="I39" si="22">G39/F39*100</f>
        <v>60.183891079729456</v>
      </c>
      <c r="K39" s="28"/>
    </row>
    <row r="40" spans="1:12" s="52" customFormat="1" ht="15.75" customHeight="1" x14ac:dyDescent="0.25">
      <c r="A40" s="336"/>
      <c r="B40" s="336"/>
      <c r="C40" s="336">
        <v>11</v>
      </c>
      <c r="D40" s="337" t="s">
        <v>97</v>
      </c>
      <c r="E40" s="338">
        <f>E41</f>
        <v>2065.69</v>
      </c>
      <c r="F40" s="338">
        <f>F41</f>
        <v>2000</v>
      </c>
      <c r="G40" s="339">
        <f>G41</f>
        <v>1362.64</v>
      </c>
      <c r="H40" s="323">
        <f t="shared" si="0"/>
        <v>65.965367504320596</v>
      </c>
      <c r="I40" s="323">
        <f t="shared" si="1"/>
        <v>68.132000000000005</v>
      </c>
      <c r="K40" s="28"/>
    </row>
    <row r="41" spans="1:12" s="52" customFormat="1" ht="24.95" customHeight="1" x14ac:dyDescent="0.25">
      <c r="A41" s="473">
        <v>67</v>
      </c>
      <c r="B41" s="473"/>
      <c r="C41" s="471"/>
      <c r="D41" s="65" t="s">
        <v>38</v>
      </c>
      <c r="E41" s="472">
        <v>2065.69</v>
      </c>
      <c r="F41" s="472">
        <v>2000</v>
      </c>
      <c r="G41" s="472">
        <v>1362.64</v>
      </c>
      <c r="H41" s="459">
        <f t="shared" si="0"/>
        <v>65.965367504320596</v>
      </c>
      <c r="I41" s="460">
        <f t="shared" si="1"/>
        <v>68.132000000000005</v>
      </c>
      <c r="K41" s="28"/>
    </row>
    <row r="42" spans="1:12" s="103" customFormat="1" ht="24.95" customHeight="1" x14ac:dyDescent="0.25">
      <c r="A42" s="473"/>
      <c r="B42" s="471">
        <v>671</v>
      </c>
      <c r="C42" s="471"/>
      <c r="D42" s="65" t="s">
        <v>38</v>
      </c>
      <c r="E42" s="472">
        <v>2065.69</v>
      </c>
      <c r="F42" s="472">
        <v>2000</v>
      </c>
      <c r="G42" s="472">
        <v>1362.64</v>
      </c>
      <c r="H42" s="459">
        <f t="shared" si="0"/>
        <v>65.965367504320596</v>
      </c>
      <c r="I42" s="460">
        <f t="shared" ref="I42" si="23">G42/F42*100</f>
        <v>68.132000000000005</v>
      </c>
      <c r="K42" s="28"/>
    </row>
    <row r="43" spans="1:12" s="103" customFormat="1" ht="24.95" customHeight="1" x14ac:dyDescent="0.25">
      <c r="A43" s="473"/>
      <c r="B43" s="471"/>
      <c r="C43" s="498">
        <v>6711</v>
      </c>
      <c r="D43" s="65" t="s">
        <v>211</v>
      </c>
      <c r="E43" s="472">
        <v>2065.69</v>
      </c>
      <c r="F43" s="472">
        <v>2000</v>
      </c>
      <c r="G43" s="472">
        <v>1362.64</v>
      </c>
      <c r="H43" s="459">
        <f t="shared" ref="H43" si="24">G43/E43*100</f>
        <v>65.965367504320596</v>
      </c>
      <c r="I43" s="460">
        <f t="shared" ref="I43" si="25">G43/F43*100</f>
        <v>68.132000000000005</v>
      </c>
      <c r="K43" s="28"/>
    </row>
    <row r="44" spans="1:12" s="44" customFormat="1" ht="15.75" customHeight="1" x14ac:dyDescent="0.25">
      <c r="A44" s="332"/>
      <c r="B44" s="340"/>
      <c r="C44" s="332">
        <v>621</v>
      </c>
      <c r="D44" s="341" t="s">
        <v>76</v>
      </c>
      <c r="E44" s="334">
        <f>E45</f>
        <v>0</v>
      </c>
      <c r="F44" s="335">
        <f>F45</f>
        <v>132723</v>
      </c>
      <c r="G44" s="334">
        <f>G45</f>
        <v>0</v>
      </c>
      <c r="H44" s="323" t="e">
        <f t="shared" si="0"/>
        <v>#DIV/0!</v>
      </c>
      <c r="I44" s="323">
        <f t="shared" si="1"/>
        <v>0</v>
      </c>
      <c r="K44" s="28"/>
    </row>
    <row r="45" spans="1:12" s="44" customFormat="1" ht="24.95" customHeight="1" x14ac:dyDescent="0.25">
      <c r="A45" s="474">
        <v>67</v>
      </c>
      <c r="B45" s="474"/>
      <c r="C45" s="477"/>
      <c r="D45" s="478" t="s">
        <v>38</v>
      </c>
      <c r="E45" s="479">
        <v>0</v>
      </c>
      <c r="F45" s="479">
        <v>132723</v>
      </c>
      <c r="G45" s="479">
        <v>0</v>
      </c>
      <c r="H45" s="480" t="e">
        <f t="shared" si="0"/>
        <v>#DIV/0!</v>
      </c>
      <c r="I45" s="468">
        <f t="shared" si="1"/>
        <v>0</v>
      </c>
      <c r="K45" s="28"/>
    </row>
    <row r="46" spans="1:12" s="103" customFormat="1" ht="24.95" customHeight="1" x14ac:dyDescent="0.25">
      <c r="A46" s="474"/>
      <c r="B46" s="477">
        <v>671</v>
      </c>
      <c r="C46" s="477"/>
      <c r="D46" s="478" t="s">
        <v>38</v>
      </c>
      <c r="E46" s="479">
        <v>0</v>
      </c>
      <c r="F46" s="479">
        <v>132723</v>
      </c>
      <c r="G46" s="479">
        <v>0</v>
      </c>
      <c r="H46" s="480" t="e">
        <f t="shared" si="0"/>
        <v>#DIV/0!</v>
      </c>
      <c r="I46" s="468">
        <f t="shared" ref="I46" si="26">G46/F46*100</f>
        <v>0</v>
      </c>
      <c r="K46" s="28"/>
    </row>
    <row r="47" spans="1:12" s="103" customFormat="1" ht="24.95" customHeight="1" x14ac:dyDescent="0.25">
      <c r="A47" s="474"/>
      <c r="B47" s="477"/>
      <c r="C47" s="499">
        <v>6711</v>
      </c>
      <c r="D47" s="65" t="s">
        <v>211</v>
      </c>
      <c r="E47" s="479">
        <v>0</v>
      </c>
      <c r="F47" s="479">
        <v>132723</v>
      </c>
      <c r="G47" s="479">
        <v>0</v>
      </c>
      <c r="H47" s="480" t="e">
        <f t="shared" ref="H47" si="27">G47/E47*100</f>
        <v>#DIV/0!</v>
      </c>
      <c r="I47" s="468">
        <f t="shared" ref="I47" si="28">G47/F47*100</f>
        <v>0</v>
      </c>
      <c r="K47" s="28"/>
    </row>
    <row r="48" spans="1:12" s="109" customFormat="1" ht="24.95" customHeight="1" x14ac:dyDescent="0.25">
      <c r="A48" s="342"/>
      <c r="B48" s="342"/>
      <c r="C48" s="342">
        <v>13</v>
      </c>
      <c r="D48" s="343" t="s">
        <v>100</v>
      </c>
      <c r="E48" s="344">
        <f>E49</f>
        <v>11064.14</v>
      </c>
      <c r="F48" s="192">
        <f>F49</f>
        <v>9000</v>
      </c>
      <c r="G48" s="192">
        <f>G49</f>
        <v>35126.5</v>
      </c>
      <c r="H48" s="323">
        <f t="shared" si="0"/>
        <v>317.48061756268453</v>
      </c>
      <c r="I48" s="323">
        <f t="shared" si="1"/>
        <v>390.29444444444448</v>
      </c>
      <c r="K48" s="110"/>
    </row>
    <row r="49" spans="1:12" s="95" customFormat="1" ht="24.95" customHeight="1" x14ac:dyDescent="0.25">
      <c r="A49" s="473">
        <v>67</v>
      </c>
      <c r="B49" s="473"/>
      <c r="C49" s="471"/>
      <c r="D49" s="65" t="s">
        <v>38</v>
      </c>
      <c r="E49" s="472">
        <v>11064.14</v>
      </c>
      <c r="F49" s="472">
        <v>9000</v>
      </c>
      <c r="G49" s="472">
        <v>35126.5</v>
      </c>
      <c r="H49" s="460">
        <f t="shared" si="0"/>
        <v>317.48061756268453</v>
      </c>
      <c r="I49" s="460">
        <f t="shared" si="1"/>
        <v>390.29444444444448</v>
      </c>
      <c r="K49" s="28"/>
    </row>
    <row r="50" spans="1:12" s="103" customFormat="1" ht="24.95" customHeight="1" x14ac:dyDescent="0.25">
      <c r="A50" s="473"/>
      <c r="B50" s="471">
        <v>671</v>
      </c>
      <c r="C50" s="471"/>
      <c r="D50" s="65" t="s">
        <v>38</v>
      </c>
      <c r="E50" s="472">
        <v>11064.14</v>
      </c>
      <c r="F50" s="472">
        <v>9000</v>
      </c>
      <c r="G50" s="472">
        <v>35126.5</v>
      </c>
      <c r="H50" s="460">
        <f t="shared" si="0"/>
        <v>317.48061756268453</v>
      </c>
      <c r="I50" s="460">
        <f t="shared" ref="I50" si="29">G50/F50*100</f>
        <v>390.29444444444448</v>
      </c>
      <c r="K50" s="28"/>
    </row>
    <row r="51" spans="1:12" s="103" customFormat="1" ht="24.95" customHeight="1" x14ac:dyDescent="0.25">
      <c r="A51" s="473"/>
      <c r="B51" s="471"/>
      <c r="C51" s="498">
        <v>6711</v>
      </c>
      <c r="D51" s="65" t="s">
        <v>211</v>
      </c>
      <c r="E51" s="472">
        <v>11064.14</v>
      </c>
      <c r="F51" s="472">
        <v>9000</v>
      </c>
      <c r="G51" s="472">
        <v>35126.5</v>
      </c>
      <c r="H51" s="460">
        <f t="shared" ref="H51" si="30">G51/E51*100</f>
        <v>317.48061756268453</v>
      </c>
      <c r="I51" s="460">
        <f t="shared" ref="I51" si="31">G51/F51*100</f>
        <v>390.29444444444448</v>
      </c>
      <c r="K51" s="28"/>
    </row>
    <row r="52" spans="1:12" ht="15.75" customHeight="1" x14ac:dyDescent="0.25">
      <c r="A52" s="294">
        <v>7</v>
      </c>
      <c r="B52" s="295"/>
      <c r="C52" s="295"/>
      <c r="D52" s="296" t="s">
        <v>12</v>
      </c>
      <c r="E52" s="297">
        <f>E53</f>
        <v>305.26</v>
      </c>
      <c r="F52" s="298">
        <f>F53</f>
        <v>531</v>
      </c>
      <c r="G52" s="297">
        <f>G53</f>
        <v>470</v>
      </c>
      <c r="H52" s="293">
        <f t="shared" si="0"/>
        <v>153.96711000458626</v>
      </c>
      <c r="I52" s="293">
        <f t="shared" si="1"/>
        <v>88.512241054613938</v>
      </c>
    </row>
    <row r="53" spans="1:12" ht="15.75" customHeight="1" x14ac:dyDescent="0.25">
      <c r="A53" s="476">
        <v>72</v>
      </c>
      <c r="B53" s="476"/>
      <c r="C53" s="475"/>
      <c r="D53" s="71" t="s">
        <v>36</v>
      </c>
      <c r="E53" s="463">
        <v>305.26</v>
      </c>
      <c r="F53" s="463">
        <v>531</v>
      </c>
      <c r="G53" s="463">
        <v>470</v>
      </c>
      <c r="H53" s="459">
        <f t="shared" si="0"/>
        <v>153.96711000458626</v>
      </c>
      <c r="I53" s="460">
        <f t="shared" si="1"/>
        <v>88.512241054613938</v>
      </c>
    </row>
    <row r="54" spans="1:12" s="103" customFormat="1" ht="15.75" customHeight="1" x14ac:dyDescent="0.25">
      <c r="A54" s="496"/>
      <c r="B54" s="475">
        <v>721</v>
      </c>
      <c r="C54" s="475"/>
      <c r="D54" s="71" t="s">
        <v>36</v>
      </c>
      <c r="E54" s="463">
        <v>305.26</v>
      </c>
      <c r="F54" s="463">
        <v>531</v>
      </c>
      <c r="G54" s="463">
        <v>470</v>
      </c>
      <c r="H54" s="459">
        <f t="shared" si="0"/>
        <v>153.96711000458626</v>
      </c>
      <c r="I54" s="460">
        <f t="shared" ref="I54" si="32">G54/F54*100</f>
        <v>88.512241054613938</v>
      </c>
    </row>
    <row r="55" spans="1:12" s="103" customFormat="1" ht="15.75" customHeight="1" x14ac:dyDescent="0.25">
      <c r="A55" s="496"/>
      <c r="B55" s="475"/>
      <c r="C55" s="64">
        <v>7211</v>
      </c>
      <c r="D55" s="71" t="s">
        <v>212</v>
      </c>
      <c r="E55" s="463">
        <v>305.26</v>
      </c>
      <c r="F55" s="463">
        <v>531</v>
      </c>
      <c r="G55" s="463">
        <v>470</v>
      </c>
      <c r="H55" s="459">
        <f t="shared" ref="H55" si="33">G55/E55*100</f>
        <v>153.96711000458626</v>
      </c>
      <c r="I55" s="460">
        <f t="shared" ref="I55" si="34">G55/F55*100</f>
        <v>88.512241054613938</v>
      </c>
    </row>
    <row r="56" spans="1:12" x14ac:dyDescent="0.25">
      <c r="A56" s="487"/>
      <c r="B56" s="488"/>
      <c r="C56" s="489"/>
      <c r="D56" s="490" t="s">
        <v>49</v>
      </c>
      <c r="E56" s="491">
        <f>E11+E52</f>
        <v>576101.54</v>
      </c>
      <c r="F56" s="492">
        <f>F11+F52</f>
        <v>1396201</v>
      </c>
      <c r="G56" s="492">
        <f>G11+G52</f>
        <v>645526.79</v>
      </c>
      <c r="H56" s="493">
        <f t="shared" si="0"/>
        <v>112.05087040732438</v>
      </c>
      <c r="I56" s="493">
        <f t="shared" si="1"/>
        <v>46.234517093169252</v>
      </c>
      <c r="L56" s="38"/>
    </row>
    <row r="57" spans="1:12" x14ac:dyDescent="0.25">
      <c r="A57" s="481"/>
      <c r="B57" s="481">
        <v>922</v>
      </c>
      <c r="C57" s="79">
        <v>311</v>
      </c>
      <c r="D57" s="482" t="s">
        <v>55</v>
      </c>
      <c r="E57" s="91"/>
      <c r="F57" s="83">
        <v>3318</v>
      </c>
      <c r="G57" s="91"/>
      <c r="H57" s="483"/>
      <c r="I57" s="483"/>
      <c r="L57" s="50"/>
    </row>
    <row r="58" spans="1:12" x14ac:dyDescent="0.25">
      <c r="A58" s="481"/>
      <c r="B58" s="481">
        <v>922</v>
      </c>
      <c r="C58" s="79">
        <v>611</v>
      </c>
      <c r="D58" s="482" t="s">
        <v>55</v>
      </c>
      <c r="E58" s="91"/>
      <c r="F58" s="83">
        <v>824919.78</v>
      </c>
      <c r="G58" s="91"/>
      <c r="H58" s="483"/>
      <c r="I58" s="483"/>
      <c r="L58" s="30"/>
    </row>
    <row r="59" spans="1:12" ht="15.75" customHeight="1" x14ac:dyDescent="0.25">
      <c r="A59" s="366"/>
      <c r="B59" s="366">
        <v>922</v>
      </c>
      <c r="C59" s="367"/>
      <c r="D59" s="368" t="s">
        <v>56</v>
      </c>
      <c r="E59" s="369"/>
      <c r="F59" s="369">
        <f>F57+F58</f>
        <v>828237.78</v>
      </c>
      <c r="G59" s="369"/>
      <c r="H59" s="370"/>
      <c r="I59" s="370"/>
      <c r="K59" s="48"/>
      <c r="L59" s="30"/>
    </row>
    <row r="60" spans="1:12" x14ac:dyDescent="0.25">
      <c r="A60" s="299"/>
      <c r="B60" s="299"/>
      <c r="C60" s="300"/>
      <c r="D60" s="301" t="s">
        <v>57</v>
      </c>
      <c r="E60" s="302">
        <f>E56</f>
        <v>576101.54</v>
      </c>
      <c r="F60" s="302">
        <f>F11+F52+F59</f>
        <v>2224438.7800000003</v>
      </c>
      <c r="G60" s="302">
        <f>G56</f>
        <v>645526.79</v>
      </c>
      <c r="H60" s="303">
        <f>G60/E60*100</f>
        <v>112.05087040732438</v>
      </c>
      <c r="I60" s="303">
        <f>G60/F60*100</f>
        <v>29.019759761606025</v>
      </c>
      <c r="L60" s="30"/>
    </row>
    <row r="61" spans="1:12" x14ac:dyDescent="0.25">
      <c r="L61" s="30"/>
    </row>
    <row r="62" spans="1:12" ht="15.75" customHeight="1" x14ac:dyDescent="0.25">
      <c r="A62" s="546" t="s">
        <v>13</v>
      </c>
      <c r="B62" s="546"/>
      <c r="C62" s="546"/>
      <c r="D62" s="546"/>
      <c r="E62" s="546"/>
      <c r="F62" s="546"/>
      <c r="G62" s="546"/>
      <c r="H62" s="546"/>
      <c r="I62" s="546"/>
      <c r="K62" s="37"/>
      <c r="L62" s="30"/>
    </row>
    <row r="63" spans="1:12" ht="18" x14ac:dyDescent="0.25">
      <c r="A63" s="5"/>
      <c r="B63" s="5"/>
      <c r="C63" s="5"/>
      <c r="D63" s="5"/>
      <c r="E63" s="5"/>
      <c r="F63" s="5"/>
      <c r="G63" s="6"/>
      <c r="H63" s="6"/>
      <c r="I63" s="54"/>
      <c r="L63" s="30"/>
    </row>
    <row r="64" spans="1:12" ht="30" x14ac:dyDescent="0.25">
      <c r="A64" s="118" t="s">
        <v>7</v>
      </c>
      <c r="B64" s="118" t="s">
        <v>8</v>
      </c>
      <c r="C64" s="118" t="s">
        <v>9</v>
      </c>
      <c r="D64" s="118" t="s">
        <v>14</v>
      </c>
      <c r="E64" s="118" t="s">
        <v>94</v>
      </c>
      <c r="F64" s="458" t="s">
        <v>204</v>
      </c>
      <c r="G64" s="118" t="s">
        <v>93</v>
      </c>
      <c r="H64" s="118" t="s">
        <v>82</v>
      </c>
      <c r="I64" s="118" t="s">
        <v>82</v>
      </c>
    </row>
    <row r="65" spans="1:12" s="54" customFormat="1" x14ac:dyDescent="0.25">
      <c r="A65" s="72"/>
      <c r="B65" s="72"/>
      <c r="C65" s="72"/>
      <c r="D65" s="72">
        <v>1</v>
      </c>
      <c r="E65" s="72">
        <v>2</v>
      </c>
      <c r="F65" s="72">
        <v>3</v>
      </c>
      <c r="G65" s="72">
        <v>4</v>
      </c>
      <c r="H65" s="120" t="s">
        <v>205</v>
      </c>
      <c r="I65" s="120" t="s">
        <v>206</v>
      </c>
      <c r="L65" s="103"/>
    </row>
    <row r="66" spans="1:12" ht="15.75" customHeight="1" x14ac:dyDescent="0.25">
      <c r="A66" s="288">
        <v>3</v>
      </c>
      <c r="B66" s="288"/>
      <c r="C66" s="288"/>
      <c r="D66" s="291" t="s">
        <v>15</v>
      </c>
      <c r="E66" s="307">
        <f>E102</f>
        <v>578296.81096224033</v>
      </c>
      <c r="F66" s="292">
        <f>F102</f>
        <v>1269991.78</v>
      </c>
      <c r="G66" s="292">
        <f>G102</f>
        <v>628153.7699999999</v>
      </c>
      <c r="H66" s="293">
        <f t="shared" ref="H66:H104" si="35">G66/E66*100</f>
        <v>108.62134428076848</v>
      </c>
      <c r="I66" s="293">
        <f>G66/F66*100</f>
        <v>49.461246906653201</v>
      </c>
      <c r="K66" s="38"/>
      <c r="L66" s="103"/>
    </row>
    <row r="67" spans="1:12" ht="15.75" customHeight="1" x14ac:dyDescent="0.25">
      <c r="A67" s="319"/>
      <c r="B67" s="319"/>
      <c r="C67" s="319">
        <v>522</v>
      </c>
      <c r="D67" s="320" t="s">
        <v>41</v>
      </c>
      <c r="E67" s="321">
        <f>E68+E69+E70+E71</f>
        <v>523019.50096224039</v>
      </c>
      <c r="F67" s="322">
        <f>F68+F69+F70+F71</f>
        <v>1190225</v>
      </c>
      <c r="G67" s="322">
        <f>G68+G69+G70+G71</f>
        <v>566826.52</v>
      </c>
      <c r="H67" s="345">
        <f t="shared" si="35"/>
        <v>108.37579076060537</v>
      </c>
      <c r="I67" s="345">
        <f t="shared" ref="I67:I104" si="36">G67/F67*100</f>
        <v>47.62347623348527</v>
      </c>
      <c r="K67" s="38"/>
      <c r="L67" s="103"/>
    </row>
    <row r="68" spans="1:12" x14ac:dyDescent="0.25">
      <c r="A68" s="66"/>
      <c r="B68" s="66">
        <v>31</v>
      </c>
      <c r="C68" s="66"/>
      <c r="D68" s="68" t="s">
        <v>16</v>
      </c>
      <c r="E68" s="87">
        <v>519540.90118786914</v>
      </c>
      <c r="F68" s="82">
        <v>1188531</v>
      </c>
      <c r="G68" s="82">
        <v>566666.11</v>
      </c>
      <c r="H68" s="107">
        <f t="shared" si="35"/>
        <v>109.0705483830791</v>
      </c>
      <c r="I68" s="108">
        <f t="shared" si="36"/>
        <v>47.677856951143887</v>
      </c>
      <c r="K68" s="38"/>
      <c r="L68" s="103"/>
    </row>
    <row r="69" spans="1:12" x14ac:dyDescent="0.25">
      <c r="A69" s="66"/>
      <c r="B69" s="66">
        <v>32</v>
      </c>
      <c r="C69" s="66"/>
      <c r="D69" s="68" t="s">
        <v>30</v>
      </c>
      <c r="E69" s="87">
        <v>2380.9025150972193</v>
      </c>
      <c r="F69" s="82">
        <v>1030</v>
      </c>
      <c r="G69" s="82">
        <v>160.41</v>
      </c>
      <c r="H69" s="107">
        <f t="shared" si="35"/>
        <v>6.7373611049946742</v>
      </c>
      <c r="I69" s="108">
        <f t="shared" si="36"/>
        <v>15.57378640776699</v>
      </c>
      <c r="L69" s="30"/>
    </row>
    <row r="70" spans="1:12" x14ac:dyDescent="0.25">
      <c r="A70" s="66"/>
      <c r="B70" s="66">
        <v>34</v>
      </c>
      <c r="C70" s="66"/>
      <c r="D70" s="68" t="s">
        <v>50</v>
      </c>
      <c r="E70" s="87">
        <v>1097.6972592740062</v>
      </c>
      <c r="F70" s="82">
        <v>0</v>
      </c>
      <c r="G70" s="82">
        <v>0</v>
      </c>
      <c r="H70" s="107">
        <f t="shared" si="35"/>
        <v>0</v>
      </c>
      <c r="I70" s="108" t="e">
        <f t="shared" si="36"/>
        <v>#DIV/0!</v>
      </c>
      <c r="L70" s="30"/>
    </row>
    <row r="71" spans="1:12" x14ac:dyDescent="0.25">
      <c r="A71" s="66"/>
      <c r="B71" s="66">
        <v>42</v>
      </c>
      <c r="C71" s="66"/>
      <c r="D71" s="67" t="s">
        <v>17</v>
      </c>
      <c r="E71" s="87">
        <v>0</v>
      </c>
      <c r="F71" s="82">
        <v>664</v>
      </c>
      <c r="G71" s="82">
        <v>0</v>
      </c>
      <c r="H71" s="107" t="e">
        <f t="shared" si="35"/>
        <v>#DIV/0!</v>
      </c>
      <c r="I71" s="108">
        <f t="shared" si="36"/>
        <v>0</v>
      </c>
      <c r="L71" s="30"/>
    </row>
    <row r="72" spans="1:12" x14ac:dyDescent="0.25">
      <c r="A72" s="326"/>
      <c r="B72" s="326"/>
      <c r="C72" s="326">
        <v>311</v>
      </c>
      <c r="D72" s="328" t="s">
        <v>42</v>
      </c>
      <c r="E72" s="330">
        <f>E73</f>
        <v>0</v>
      </c>
      <c r="F72" s="322">
        <f>F73</f>
        <v>7</v>
      </c>
      <c r="G72" s="322">
        <f>G73</f>
        <v>0</v>
      </c>
      <c r="H72" s="345" t="e">
        <f t="shared" si="35"/>
        <v>#DIV/0!</v>
      </c>
      <c r="I72" s="345">
        <f t="shared" si="36"/>
        <v>0</v>
      </c>
      <c r="L72" s="30"/>
    </row>
    <row r="73" spans="1:12" x14ac:dyDescent="0.25">
      <c r="A73" s="485"/>
      <c r="B73" s="76">
        <v>32</v>
      </c>
      <c r="C73" s="77"/>
      <c r="D73" s="71" t="s">
        <v>30</v>
      </c>
      <c r="E73" s="87">
        <v>0</v>
      </c>
      <c r="F73" s="82">
        <v>7</v>
      </c>
      <c r="G73" s="82">
        <v>0</v>
      </c>
      <c r="H73" s="107" t="e">
        <f t="shared" si="35"/>
        <v>#DIV/0!</v>
      </c>
      <c r="I73" s="108">
        <f t="shared" si="36"/>
        <v>0</v>
      </c>
      <c r="L73" s="30"/>
    </row>
    <row r="74" spans="1:12" x14ac:dyDescent="0.25">
      <c r="A74" s="346"/>
      <c r="B74" s="347"/>
      <c r="C74" s="347">
        <v>431</v>
      </c>
      <c r="D74" s="348" t="s">
        <v>44</v>
      </c>
      <c r="E74" s="321">
        <f>E75</f>
        <v>3336.66</v>
      </c>
      <c r="F74" s="322">
        <f>F75</f>
        <v>10617</v>
      </c>
      <c r="G74" s="322">
        <f>G75</f>
        <v>8332.6200000000008</v>
      </c>
      <c r="H74" s="345">
        <f t="shared" si="35"/>
        <v>249.72937008865154</v>
      </c>
      <c r="I74" s="345">
        <f t="shared" si="36"/>
        <v>78.483752472449851</v>
      </c>
      <c r="L74" s="30"/>
    </row>
    <row r="75" spans="1:12" x14ac:dyDescent="0.25">
      <c r="A75" s="75"/>
      <c r="B75" s="76">
        <v>32</v>
      </c>
      <c r="C75" s="77"/>
      <c r="D75" s="71" t="s">
        <v>30</v>
      </c>
      <c r="E75" s="87">
        <v>3336.66</v>
      </c>
      <c r="F75" s="82">
        <v>10617</v>
      </c>
      <c r="G75" s="82">
        <v>8332.6200000000008</v>
      </c>
      <c r="H75" s="107">
        <f t="shared" si="35"/>
        <v>249.72937008865154</v>
      </c>
      <c r="I75" s="108">
        <f t="shared" si="36"/>
        <v>78.483752472449851</v>
      </c>
    </row>
    <row r="76" spans="1:12" x14ac:dyDescent="0.25">
      <c r="A76" s="349"/>
      <c r="B76" s="347"/>
      <c r="C76" s="347">
        <v>311</v>
      </c>
      <c r="D76" s="348" t="s">
        <v>42</v>
      </c>
      <c r="E76" s="321">
        <f>E77+E78</f>
        <v>275.32</v>
      </c>
      <c r="F76" s="322">
        <f>F77+F78</f>
        <v>3451</v>
      </c>
      <c r="G76" s="322">
        <f>G77</f>
        <v>60.97</v>
      </c>
      <c r="H76" s="345">
        <f t="shared" si="35"/>
        <v>22.145140200493969</v>
      </c>
      <c r="I76" s="345">
        <f t="shared" si="36"/>
        <v>1.7667342799188641</v>
      </c>
      <c r="L76" s="30"/>
    </row>
    <row r="77" spans="1:12" x14ac:dyDescent="0.25">
      <c r="A77" s="485"/>
      <c r="B77" s="485">
        <v>32</v>
      </c>
      <c r="C77" s="77"/>
      <c r="D77" s="71" t="s">
        <v>30</v>
      </c>
      <c r="E77" s="364">
        <v>244.66</v>
      </c>
      <c r="F77" s="90">
        <v>2987</v>
      </c>
      <c r="G77" s="90">
        <v>60.97</v>
      </c>
      <c r="H77" s="484">
        <f t="shared" si="35"/>
        <v>24.920297555791709</v>
      </c>
      <c r="I77" s="365">
        <f t="shared" si="36"/>
        <v>2.0411784399062602</v>
      </c>
      <c r="L77" s="30"/>
    </row>
    <row r="78" spans="1:12" x14ac:dyDescent="0.25">
      <c r="A78" s="485"/>
      <c r="B78" s="485">
        <v>42</v>
      </c>
      <c r="C78" s="77"/>
      <c r="D78" s="71" t="s">
        <v>17</v>
      </c>
      <c r="E78" s="364">
        <v>30.66</v>
      </c>
      <c r="F78" s="90">
        <v>464</v>
      </c>
      <c r="G78" s="90">
        <v>0</v>
      </c>
      <c r="H78" s="484">
        <f t="shared" si="35"/>
        <v>0</v>
      </c>
      <c r="I78" s="365">
        <f t="shared" si="36"/>
        <v>0</v>
      </c>
      <c r="L78" s="30"/>
    </row>
    <row r="79" spans="1:12" x14ac:dyDescent="0.25">
      <c r="A79" s="349"/>
      <c r="B79" s="347"/>
      <c r="C79" s="347">
        <v>611</v>
      </c>
      <c r="D79" s="348" t="s">
        <v>47</v>
      </c>
      <c r="E79" s="321">
        <f>E80+E81+E82+E83</f>
        <v>2877.08</v>
      </c>
      <c r="F79" s="322">
        <f>F80+F81+F82+F83</f>
        <v>825450.78</v>
      </c>
      <c r="G79" s="322">
        <f>G80+G81+G82+G83</f>
        <v>62678.720000000001</v>
      </c>
      <c r="H79" s="345">
        <f t="shared" si="35"/>
        <v>2178.5532553839312</v>
      </c>
      <c r="I79" s="345">
        <f t="shared" si="36"/>
        <v>7.5932716424351785</v>
      </c>
      <c r="L79" s="30"/>
    </row>
    <row r="80" spans="1:12" s="54" customFormat="1" x14ac:dyDescent="0.25">
      <c r="A80" s="93"/>
      <c r="B80" s="94">
        <v>31</v>
      </c>
      <c r="C80" s="94"/>
      <c r="D80" s="71" t="s">
        <v>16</v>
      </c>
      <c r="E80" s="364">
        <v>0</v>
      </c>
      <c r="F80" s="364">
        <v>2389.7800000000002</v>
      </c>
      <c r="G80" s="87">
        <v>2885.38</v>
      </c>
      <c r="H80" s="365" t="e">
        <f t="shared" si="35"/>
        <v>#DIV/0!</v>
      </c>
      <c r="I80" s="365">
        <f t="shared" si="36"/>
        <v>120.73831063947308</v>
      </c>
    </row>
    <row r="81" spans="1:11" x14ac:dyDescent="0.25">
      <c r="A81" s="75"/>
      <c r="B81" s="76">
        <v>32</v>
      </c>
      <c r="C81" s="77"/>
      <c r="D81" s="71" t="s">
        <v>30</v>
      </c>
      <c r="E81" s="87">
        <v>2877.08</v>
      </c>
      <c r="F81" s="82">
        <v>2996</v>
      </c>
      <c r="G81" s="82">
        <v>1993.34</v>
      </c>
      <c r="H81" s="107">
        <f t="shared" si="35"/>
        <v>69.283440154601195</v>
      </c>
      <c r="I81" s="108">
        <f t="shared" si="36"/>
        <v>66.533377837116149</v>
      </c>
    </row>
    <row r="82" spans="1:11" x14ac:dyDescent="0.25">
      <c r="A82" s="75"/>
      <c r="B82" s="76">
        <v>42</v>
      </c>
      <c r="C82" s="77"/>
      <c r="D82" s="71" t="s">
        <v>51</v>
      </c>
      <c r="E82" s="87">
        <v>0</v>
      </c>
      <c r="F82" s="82">
        <v>265</v>
      </c>
      <c r="G82" s="82">
        <v>0</v>
      </c>
      <c r="H82" s="107" t="e">
        <f t="shared" si="35"/>
        <v>#DIV/0!</v>
      </c>
      <c r="I82" s="108">
        <f t="shared" si="36"/>
        <v>0</v>
      </c>
    </row>
    <row r="83" spans="1:11" s="54" customFormat="1" x14ac:dyDescent="0.25">
      <c r="A83" s="75"/>
      <c r="B83" s="76">
        <v>45</v>
      </c>
      <c r="C83" s="77"/>
      <c r="D83" s="71" t="s">
        <v>95</v>
      </c>
      <c r="E83" s="87">
        <v>0</v>
      </c>
      <c r="F83" s="82">
        <v>819800</v>
      </c>
      <c r="G83" s="82">
        <v>57800</v>
      </c>
      <c r="H83" s="107" t="e">
        <f t="shared" si="35"/>
        <v>#DIV/0!</v>
      </c>
      <c r="I83" s="108">
        <f t="shared" si="36"/>
        <v>7.0505001219809706</v>
      </c>
    </row>
    <row r="84" spans="1:11" ht="25.5" x14ac:dyDescent="0.25">
      <c r="A84" s="349"/>
      <c r="B84" s="347"/>
      <c r="C84" s="347">
        <v>11</v>
      </c>
      <c r="D84" s="348" t="s">
        <v>101</v>
      </c>
      <c r="E84" s="321">
        <f>E85</f>
        <v>567.39</v>
      </c>
      <c r="F84" s="322">
        <f>F85</f>
        <v>5043</v>
      </c>
      <c r="G84" s="322">
        <f>G85</f>
        <v>119.33</v>
      </c>
      <c r="H84" s="345">
        <f t="shared" si="35"/>
        <v>21.031389344190064</v>
      </c>
      <c r="I84" s="345">
        <f t="shared" si="36"/>
        <v>2.3662502478683325</v>
      </c>
      <c r="K84" s="31"/>
    </row>
    <row r="85" spans="1:11" s="45" customFormat="1" x14ac:dyDescent="0.25">
      <c r="A85" s="78"/>
      <c r="B85" s="76">
        <v>32</v>
      </c>
      <c r="C85" s="78"/>
      <c r="D85" s="71" t="s">
        <v>30</v>
      </c>
      <c r="E85" s="83">
        <v>567.39</v>
      </c>
      <c r="F85" s="83">
        <v>5043</v>
      </c>
      <c r="G85" s="83">
        <v>119.33</v>
      </c>
      <c r="H85" s="111">
        <f t="shared" si="35"/>
        <v>21.031389344190064</v>
      </c>
      <c r="I85" s="112">
        <f t="shared" si="36"/>
        <v>2.3662502478683325</v>
      </c>
      <c r="K85" s="31"/>
    </row>
    <row r="86" spans="1:11" s="45" customFormat="1" ht="25.5" x14ac:dyDescent="0.25">
      <c r="A86" s="350"/>
      <c r="B86" s="350"/>
      <c r="C86" s="350">
        <v>13</v>
      </c>
      <c r="D86" s="351" t="s">
        <v>102</v>
      </c>
      <c r="E86" s="192">
        <f>E87+E88</f>
        <v>35038.770000000004</v>
      </c>
      <c r="F86" s="192">
        <f>F87+F88</f>
        <v>45391</v>
      </c>
      <c r="G86" s="192">
        <f>G87+G88</f>
        <v>41573.35</v>
      </c>
      <c r="H86" s="363">
        <f t="shared" si="35"/>
        <v>118.64957017612203</v>
      </c>
      <c r="I86" s="363">
        <f t="shared" si="36"/>
        <v>91.589411997973158</v>
      </c>
      <c r="K86" s="28"/>
    </row>
    <row r="87" spans="1:11" s="45" customFormat="1" x14ac:dyDescent="0.25">
      <c r="A87" s="78"/>
      <c r="B87" s="79">
        <v>32</v>
      </c>
      <c r="C87" s="78"/>
      <c r="D87" s="71" t="s">
        <v>30</v>
      </c>
      <c r="E87" s="83">
        <v>34709.08</v>
      </c>
      <c r="F87" s="83">
        <v>44834</v>
      </c>
      <c r="G87" s="83">
        <v>41299.019999999997</v>
      </c>
      <c r="H87" s="111">
        <f t="shared" si="35"/>
        <v>118.98621340582925</v>
      </c>
      <c r="I87" s="112">
        <f t="shared" si="36"/>
        <v>92.115403488423951</v>
      </c>
      <c r="K87" s="28"/>
    </row>
    <row r="88" spans="1:11" s="45" customFormat="1" x14ac:dyDescent="0.25">
      <c r="A88" s="78"/>
      <c r="B88" s="79">
        <v>34</v>
      </c>
      <c r="C88" s="78"/>
      <c r="D88" s="68" t="s">
        <v>50</v>
      </c>
      <c r="E88" s="83">
        <v>329.69</v>
      </c>
      <c r="F88" s="83">
        <v>557</v>
      </c>
      <c r="G88" s="83">
        <v>274.33</v>
      </c>
      <c r="H88" s="111">
        <f t="shared" si="35"/>
        <v>83.208468561375838</v>
      </c>
      <c r="I88" s="112">
        <f t="shared" si="36"/>
        <v>49.251346499102333</v>
      </c>
      <c r="K88" s="31"/>
    </row>
    <row r="89" spans="1:11" s="52" customFormat="1" x14ac:dyDescent="0.25">
      <c r="A89" s="352"/>
      <c r="B89" s="352"/>
      <c r="C89" s="352">
        <v>11</v>
      </c>
      <c r="D89" s="353" t="s">
        <v>97</v>
      </c>
      <c r="E89" s="339">
        <f>E90+E91</f>
        <v>2065.69</v>
      </c>
      <c r="F89" s="339">
        <f>F90</f>
        <v>2000</v>
      </c>
      <c r="G89" s="339">
        <f>G90</f>
        <v>1362.64</v>
      </c>
      <c r="H89" s="354">
        <f t="shared" si="35"/>
        <v>65.965367504320596</v>
      </c>
      <c r="I89" s="354">
        <f t="shared" si="36"/>
        <v>68.132000000000005</v>
      </c>
      <c r="K89" s="31"/>
    </row>
    <row r="90" spans="1:11" s="52" customFormat="1" x14ac:dyDescent="0.25">
      <c r="A90" s="78"/>
      <c r="B90" s="79">
        <v>32</v>
      </c>
      <c r="C90" s="78"/>
      <c r="D90" s="68" t="s">
        <v>30</v>
      </c>
      <c r="E90" s="83">
        <v>2065.69</v>
      </c>
      <c r="F90" s="83">
        <v>2000</v>
      </c>
      <c r="G90" s="83">
        <v>1362.64</v>
      </c>
      <c r="H90" s="112">
        <f t="shared" si="35"/>
        <v>65.965367504320596</v>
      </c>
      <c r="I90" s="112">
        <f t="shared" si="36"/>
        <v>68.132000000000005</v>
      </c>
      <c r="K90" s="31"/>
    </row>
    <row r="91" spans="1:11" s="54" customFormat="1" x14ac:dyDescent="0.25">
      <c r="A91" s="78"/>
      <c r="B91" s="79">
        <v>42</v>
      </c>
      <c r="C91" s="78"/>
      <c r="D91" s="68" t="s">
        <v>96</v>
      </c>
      <c r="E91" s="84">
        <v>0</v>
      </c>
      <c r="F91" s="83">
        <v>0</v>
      </c>
      <c r="G91" s="84">
        <v>0</v>
      </c>
      <c r="H91" s="108" t="e">
        <f t="shared" si="35"/>
        <v>#DIV/0!</v>
      </c>
      <c r="I91" s="108" t="e">
        <f t="shared" si="36"/>
        <v>#DIV/0!</v>
      </c>
      <c r="K91" s="31"/>
    </row>
    <row r="92" spans="1:11" s="45" customFormat="1" x14ac:dyDescent="0.25">
      <c r="A92" s="355"/>
      <c r="B92" s="355"/>
      <c r="C92" s="355">
        <v>621</v>
      </c>
      <c r="D92" s="341" t="s">
        <v>76</v>
      </c>
      <c r="E92" s="334">
        <f>E93+E94</f>
        <v>0</v>
      </c>
      <c r="F92" s="335">
        <f>F93+F94</f>
        <v>132723</v>
      </c>
      <c r="G92" s="335">
        <f>G93+G94</f>
        <v>0</v>
      </c>
      <c r="H92" s="356" t="e">
        <f t="shared" si="35"/>
        <v>#DIV/0!</v>
      </c>
      <c r="I92" s="357">
        <f t="shared" si="36"/>
        <v>0</v>
      </c>
      <c r="K92" s="31"/>
    </row>
    <row r="93" spans="1:11" s="45" customFormat="1" ht="26.25" x14ac:dyDescent="0.25">
      <c r="A93" s="78"/>
      <c r="B93" s="79">
        <v>42</v>
      </c>
      <c r="C93" s="78"/>
      <c r="D93" s="80" t="s">
        <v>78</v>
      </c>
      <c r="E93" s="84"/>
      <c r="F93" s="84"/>
      <c r="G93" s="84"/>
      <c r="H93" s="108" t="e">
        <f t="shared" si="35"/>
        <v>#DIV/0!</v>
      </c>
      <c r="I93" s="108" t="e">
        <f t="shared" si="36"/>
        <v>#DIV/0!</v>
      </c>
      <c r="K93" s="31"/>
    </row>
    <row r="94" spans="1:11" s="45" customFormat="1" ht="26.25" x14ac:dyDescent="0.25">
      <c r="A94" s="78"/>
      <c r="B94" s="79">
        <v>45</v>
      </c>
      <c r="C94" s="78"/>
      <c r="D94" s="81" t="s">
        <v>77</v>
      </c>
      <c r="E94" s="84">
        <v>0</v>
      </c>
      <c r="F94" s="83">
        <v>132723</v>
      </c>
      <c r="G94" s="84">
        <v>0</v>
      </c>
      <c r="H94" s="108" t="e">
        <f t="shared" si="35"/>
        <v>#DIV/0!</v>
      </c>
      <c r="I94" s="112">
        <f t="shared" si="36"/>
        <v>0</v>
      </c>
      <c r="K94" s="28"/>
    </row>
    <row r="95" spans="1:11" s="95" customFormat="1" ht="26.25" x14ac:dyDescent="0.25">
      <c r="A95" s="358"/>
      <c r="B95" s="359"/>
      <c r="C95" s="360">
        <v>13</v>
      </c>
      <c r="D95" s="361" t="s">
        <v>103</v>
      </c>
      <c r="E95" s="192">
        <f>E96+E97</f>
        <v>12598.72</v>
      </c>
      <c r="F95" s="192">
        <f>F96</f>
        <v>9000</v>
      </c>
      <c r="G95" s="192">
        <f>G96+G97+G98</f>
        <v>35126.5</v>
      </c>
      <c r="H95" s="362">
        <f t="shared" si="35"/>
        <v>278.8100695943715</v>
      </c>
      <c r="I95" s="363">
        <f t="shared" si="36"/>
        <v>390.29444444444448</v>
      </c>
      <c r="K95" s="28"/>
    </row>
    <row r="96" spans="1:11" s="95" customFormat="1" x14ac:dyDescent="0.25">
      <c r="A96" s="78"/>
      <c r="B96" s="79">
        <v>32</v>
      </c>
      <c r="C96" s="78"/>
      <c r="D96" s="81" t="s">
        <v>30</v>
      </c>
      <c r="E96" s="83">
        <v>11147.06</v>
      </c>
      <c r="F96" s="83">
        <v>9000</v>
      </c>
      <c r="G96" s="83">
        <v>4999.62</v>
      </c>
      <c r="H96" s="108">
        <f t="shared" si="35"/>
        <v>44.851467561850392</v>
      </c>
      <c r="I96" s="112">
        <f t="shared" si="36"/>
        <v>55.551333333333332</v>
      </c>
      <c r="K96" s="28"/>
    </row>
    <row r="97" spans="1:11" s="95" customFormat="1" x14ac:dyDescent="0.25">
      <c r="A97" s="78"/>
      <c r="B97" s="79">
        <v>42</v>
      </c>
      <c r="C97" s="78"/>
      <c r="D97" s="81" t="s">
        <v>167</v>
      </c>
      <c r="E97" s="83">
        <v>1451.66</v>
      </c>
      <c r="F97" s="83">
        <v>0</v>
      </c>
      <c r="G97" s="83">
        <v>0</v>
      </c>
      <c r="H97" s="108">
        <f t="shared" si="35"/>
        <v>0</v>
      </c>
      <c r="I97" s="108" t="e">
        <f t="shared" si="36"/>
        <v>#DIV/0!</v>
      </c>
      <c r="K97" s="28"/>
    </row>
    <row r="98" spans="1:11" s="95" customFormat="1" x14ac:dyDescent="0.25">
      <c r="A98" s="78"/>
      <c r="B98" s="79">
        <v>45</v>
      </c>
      <c r="C98" s="78"/>
      <c r="D98" s="81" t="s">
        <v>95</v>
      </c>
      <c r="E98" s="84">
        <v>0</v>
      </c>
      <c r="F98" s="83">
        <v>0</v>
      </c>
      <c r="G98" s="83">
        <v>30126.880000000001</v>
      </c>
      <c r="H98" s="108" t="e">
        <f t="shared" si="35"/>
        <v>#DIV/0!</v>
      </c>
      <c r="I98" s="108" t="e">
        <f t="shared" si="36"/>
        <v>#DIV/0!</v>
      </c>
      <c r="K98" s="28"/>
    </row>
    <row r="99" spans="1:11" x14ac:dyDescent="0.25">
      <c r="A99" s="349"/>
      <c r="B99" s="347"/>
      <c r="C99" s="347">
        <v>71</v>
      </c>
      <c r="D99" s="348" t="s">
        <v>12</v>
      </c>
      <c r="E99" s="330">
        <f>E100+E101</f>
        <v>0</v>
      </c>
      <c r="F99" s="322">
        <f>F100+F101</f>
        <v>531</v>
      </c>
      <c r="G99" s="322">
        <f>G100+G101</f>
        <v>272.36</v>
      </c>
      <c r="H99" s="345" t="e">
        <f t="shared" si="35"/>
        <v>#DIV/0!</v>
      </c>
      <c r="I99" s="345">
        <f t="shared" si="36"/>
        <v>51.291902071563086</v>
      </c>
    </row>
    <row r="100" spans="1:11" s="45" customFormat="1" x14ac:dyDescent="0.25">
      <c r="A100" s="75"/>
      <c r="B100" s="486">
        <v>32</v>
      </c>
      <c r="C100" s="77"/>
      <c r="D100" s="25" t="s">
        <v>30</v>
      </c>
      <c r="E100" s="87">
        <v>0</v>
      </c>
      <c r="F100" s="87">
        <v>0</v>
      </c>
      <c r="G100" s="82">
        <v>0</v>
      </c>
      <c r="H100" s="108" t="e">
        <f t="shared" si="35"/>
        <v>#DIV/0!</v>
      </c>
      <c r="I100" s="108" t="e">
        <f t="shared" si="36"/>
        <v>#DIV/0!</v>
      </c>
    </row>
    <row r="101" spans="1:11" x14ac:dyDescent="0.25">
      <c r="A101" s="73"/>
      <c r="B101" s="74">
        <v>42</v>
      </c>
      <c r="C101" s="74"/>
      <c r="D101" s="25" t="s">
        <v>17</v>
      </c>
      <c r="E101" s="88">
        <v>0</v>
      </c>
      <c r="F101" s="89">
        <v>531</v>
      </c>
      <c r="G101" s="89">
        <v>272.36</v>
      </c>
      <c r="H101" s="113" t="e">
        <f t="shared" si="35"/>
        <v>#DIV/0!</v>
      </c>
      <c r="I101" s="114">
        <f t="shared" si="36"/>
        <v>51.291902071563086</v>
      </c>
    </row>
    <row r="102" spans="1:11" x14ac:dyDescent="0.25">
      <c r="A102" s="304">
        <v>3</v>
      </c>
      <c r="B102" s="305"/>
      <c r="C102" s="305"/>
      <c r="D102" s="306" t="s">
        <v>53</v>
      </c>
      <c r="E102" s="307">
        <f>E68+E69+E70+E75+E77+E81+E85+E87+E88+E90+E96</f>
        <v>578296.81096224033</v>
      </c>
      <c r="F102" s="292">
        <f>F68+F69+F70+F73+F75+F77+F80+F81+F85+F87+F88+F90+F96+F100</f>
        <v>1269991.78</v>
      </c>
      <c r="G102" s="308">
        <f>G68+G69+G70+G73+G75+G77+G80+G81+G85+G87+G88+G90+G96+G100</f>
        <v>628153.7699999999</v>
      </c>
      <c r="H102" s="309">
        <f t="shared" si="35"/>
        <v>108.62134428076848</v>
      </c>
      <c r="I102" s="293">
        <f t="shared" si="36"/>
        <v>49.461246906653201</v>
      </c>
    </row>
    <row r="103" spans="1:11" x14ac:dyDescent="0.25">
      <c r="A103" s="304">
        <v>4</v>
      </c>
      <c r="B103" s="305"/>
      <c r="C103" s="305"/>
      <c r="D103" s="306" t="s">
        <v>53</v>
      </c>
      <c r="E103" s="307">
        <f>E71+E78+E82+E83+E91+E93+E94+E97+E98+E101</f>
        <v>1482.3200000000002</v>
      </c>
      <c r="F103" s="292">
        <f>F71+F78+F82+F83+F93+F94+F101</f>
        <v>954447</v>
      </c>
      <c r="G103" s="308">
        <f>G71+G78+G82+G83+G91+G93+G94+G97+G98+G101</f>
        <v>88199.24</v>
      </c>
      <c r="H103" s="309">
        <f t="shared" si="35"/>
        <v>5950.0809541799345</v>
      </c>
      <c r="I103" s="293">
        <f t="shared" si="36"/>
        <v>9.2408735110488074</v>
      </c>
    </row>
    <row r="104" spans="1:11" x14ac:dyDescent="0.25">
      <c r="A104" s="310"/>
      <c r="B104" s="311"/>
      <c r="C104" s="311"/>
      <c r="D104" s="312" t="s">
        <v>54</v>
      </c>
      <c r="E104" s="313">
        <f>E102+E103</f>
        <v>579779.13096224028</v>
      </c>
      <c r="F104" s="314">
        <f>F102+F103</f>
        <v>2224438.7800000003</v>
      </c>
      <c r="G104" s="314">
        <f>G102+G103</f>
        <v>716353.00999999989</v>
      </c>
      <c r="H104" s="315">
        <f t="shared" si="35"/>
        <v>123.55619092586041</v>
      </c>
      <c r="I104" s="316">
        <f t="shared" si="36"/>
        <v>32.203763773620231</v>
      </c>
    </row>
    <row r="105" spans="1:11" x14ac:dyDescent="0.25">
      <c r="A105" s="41"/>
      <c r="B105" s="41"/>
      <c r="C105" s="41"/>
      <c r="D105" s="41"/>
      <c r="E105" s="41"/>
      <c r="F105" s="41"/>
      <c r="G105" s="41"/>
      <c r="H105" s="55"/>
      <c r="I105" s="41"/>
    </row>
    <row r="106" spans="1:11" x14ac:dyDescent="0.25">
      <c r="A106" s="41"/>
      <c r="B106" s="41"/>
      <c r="C106" s="41"/>
      <c r="D106" s="41"/>
      <c r="E106" s="46"/>
      <c r="F106" s="30"/>
      <c r="G106" s="46"/>
      <c r="H106" s="55"/>
      <c r="I106" s="41"/>
    </row>
    <row r="107" spans="1:11" x14ac:dyDescent="0.25">
      <c r="E107" s="51"/>
      <c r="F107" s="30"/>
      <c r="G107" s="28"/>
      <c r="H107" s="28"/>
    </row>
    <row r="108" spans="1:11" x14ac:dyDescent="0.25">
      <c r="D108" s="103"/>
      <c r="E108" s="103"/>
      <c r="F108" s="103"/>
      <c r="G108" s="27"/>
      <c r="H108" s="27"/>
    </row>
    <row r="109" spans="1:11" x14ac:dyDescent="0.25">
      <c r="D109" s="103"/>
      <c r="E109" s="103"/>
      <c r="F109" s="103"/>
      <c r="G109" s="30"/>
      <c r="H109" s="30"/>
    </row>
    <row r="110" spans="1:11" x14ac:dyDescent="0.25">
      <c r="D110" s="103"/>
      <c r="E110" s="103"/>
      <c r="F110" s="103"/>
      <c r="G110" s="30"/>
      <c r="H110" s="30"/>
    </row>
    <row r="111" spans="1:11" x14ac:dyDescent="0.25">
      <c r="D111" s="103"/>
      <c r="E111" s="103"/>
      <c r="F111" s="103"/>
      <c r="G111" s="30"/>
      <c r="H111" s="30"/>
    </row>
    <row r="112" spans="1:11" x14ac:dyDescent="0.25">
      <c r="D112" s="103"/>
      <c r="E112" s="103"/>
      <c r="F112" s="103"/>
      <c r="G112" s="30"/>
      <c r="H112" s="30"/>
    </row>
    <row r="113" spans="4:8" x14ac:dyDescent="0.25">
      <c r="D113" s="103"/>
      <c r="E113" s="103"/>
      <c r="F113" s="103"/>
      <c r="G113" s="30"/>
      <c r="H113" s="30"/>
    </row>
    <row r="114" spans="4:8" x14ac:dyDescent="0.25">
      <c r="D114" s="103"/>
      <c r="E114" s="103"/>
      <c r="F114" s="103"/>
      <c r="G114" s="30"/>
      <c r="H114" s="30"/>
    </row>
    <row r="115" spans="4:8" x14ac:dyDescent="0.25">
      <c r="D115" s="103"/>
      <c r="E115" s="103"/>
      <c r="F115" s="103"/>
      <c r="G115" s="30"/>
      <c r="H115" s="30"/>
    </row>
    <row r="116" spans="4:8" x14ac:dyDescent="0.25">
      <c r="D116" s="103"/>
      <c r="E116" s="103"/>
      <c r="F116" s="103"/>
      <c r="G116" s="30"/>
      <c r="H116" s="30"/>
    </row>
    <row r="117" spans="4:8" x14ac:dyDescent="0.25">
      <c r="D117" s="103"/>
      <c r="E117" s="103"/>
      <c r="F117" s="103"/>
      <c r="G117" s="30"/>
      <c r="H117" s="30"/>
    </row>
    <row r="118" spans="4:8" x14ac:dyDescent="0.25">
      <c r="D118" s="103"/>
      <c r="E118" s="103"/>
      <c r="F118" s="103"/>
      <c r="G118" s="30"/>
      <c r="H118" s="30"/>
    </row>
    <row r="119" spans="4:8" x14ac:dyDescent="0.25">
      <c r="D119" s="103"/>
      <c r="E119" s="103"/>
      <c r="F119" s="103"/>
      <c r="G119" s="30"/>
      <c r="H119" s="30"/>
    </row>
    <row r="120" spans="4:8" x14ac:dyDescent="0.25">
      <c r="D120" s="103"/>
      <c r="E120" s="103"/>
      <c r="F120" s="103"/>
      <c r="G120" s="30"/>
      <c r="H120" s="30"/>
    </row>
    <row r="121" spans="4:8" x14ac:dyDescent="0.25">
      <c r="D121" s="103"/>
      <c r="E121" s="103"/>
      <c r="F121" s="103"/>
      <c r="G121" s="30"/>
      <c r="H121" s="30"/>
    </row>
    <row r="122" spans="4:8" x14ac:dyDescent="0.25">
      <c r="D122" s="28"/>
      <c r="E122" s="30"/>
      <c r="G122" s="30"/>
      <c r="H122" s="30"/>
    </row>
    <row r="123" spans="4:8" x14ac:dyDescent="0.25">
      <c r="D123" s="28"/>
      <c r="E123" s="30"/>
      <c r="G123" s="30"/>
      <c r="H123" s="30"/>
    </row>
    <row r="124" spans="4:8" x14ac:dyDescent="0.25">
      <c r="D124" s="381"/>
      <c r="E124" s="382"/>
    </row>
    <row r="125" spans="4:8" x14ac:dyDescent="0.25">
      <c r="D125" s="381"/>
      <c r="E125" s="382"/>
      <c r="G125" s="30"/>
      <c r="H125" s="30"/>
    </row>
    <row r="126" spans="4:8" x14ac:dyDescent="0.25">
      <c r="D126" s="381"/>
      <c r="E126" s="382"/>
      <c r="G126" s="30"/>
      <c r="H126" s="30"/>
    </row>
    <row r="127" spans="4:8" x14ac:dyDescent="0.25">
      <c r="G127" s="34"/>
      <c r="H127" s="34"/>
    </row>
    <row r="128" spans="4:8" x14ac:dyDescent="0.25">
      <c r="D128" s="28"/>
      <c r="E128" s="30"/>
    </row>
    <row r="129" spans="7:8" x14ac:dyDescent="0.25">
      <c r="G129" s="30"/>
      <c r="H129" s="30"/>
    </row>
    <row r="130" spans="7:8" x14ac:dyDescent="0.25">
      <c r="G130" s="30"/>
      <c r="H130" s="30"/>
    </row>
    <row r="131" spans="7:8" x14ac:dyDescent="0.25">
      <c r="G131" s="30"/>
      <c r="H131" s="30"/>
    </row>
  </sheetData>
  <mergeCells count="6">
    <mergeCell ref="A62:I62"/>
    <mergeCell ref="A1:I1"/>
    <mergeCell ref="A2:I2"/>
    <mergeCell ref="A3:I3"/>
    <mergeCell ref="A5:I5"/>
    <mergeCell ref="A7:I7"/>
  </mergeCells>
  <pageMargins left="0.7" right="0.7" top="0.75" bottom="0.75" header="0.3" footer="0.3"/>
  <pageSetup paperSize="9"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D28" sqref="D28"/>
    </sheetView>
  </sheetViews>
  <sheetFormatPr defaultRowHeight="15" x14ac:dyDescent="0.25"/>
  <cols>
    <col min="1" max="1" width="32.28515625" customWidth="1"/>
    <col min="2" max="2" width="22.5703125" customWidth="1"/>
    <col min="3" max="3" width="22" customWidth="1"/>
    <col min="4" max="4" width="22.140625" customWidth="1"/>
    <col min="5" max="5" width="22.140625" style="95" customWidth="1"/>
    <col min="6" max="6" width="22.140625" customWidth="1"/>
  </cols>
  <sheetData>
    <row r="1" spans="1:10" ht="42" customHeight="1" x14ac:dyDescent="0.25">
      <c r="A1" s="548" t="s">
        <v>85</v>
      </c>
      <c r="B1" s="548"/>
      <c r="C1" s="548"/>
      <c r="D1" s="548"/>
      <c r="E1" s="548"/>
      <c r="F1" s="548"/>
      <c r="G1" s="57"/>
      <c r="H1" s="57"/>
      <c r="I1" s="57"/>
      <c r="J1" s="57"/>
    </row>
    <row r="2" spans="1:10" ht="18" customHeight="1" x14ac:dyDescent="0.25">
      <c r="A2" s="549" t="s">
        <v>58</v>
      </c>
      <c r="B2" s="549"/>
      <c r="C2" s="549"/>
      <c r="D2" s="549"/>
      <c r="E2" s="549"/>
      <c r="F2" s="549"/>
    </row>
    <row r="3" spans="1:10" ht="15.75" x14ac:dyDescent="0.25">
      <c r="A3" s="522" t="s">
        <v>27</v>
      </c>
      <c r="B3" s="522"/>
      <c r="C3" s="522"/>
      <c r="D3" s="522"/>
      <c r="E3" s="522"/>
      <c r="F3" s="522"/>
    </row>
    <row r="4" spans="1:10" ht="18" x14ac:dyDescent="0.25">
      <c r="A4" s="5"/>
      <c r="B4" s="5"/>
      <c r="C4" s="5"/>
      <c r="D4" s="6"/>
      <c r="E4" s="6"/>
      <c r="F4" s="6"/>
    </row>
    <row r="5" spans="1:10" ht="18" customHeight="1" x14ac:dyDescent="0.25">
      <c r="A5" s="522" t="s">
        <v>6</v>
      </c>
      <c r="B5" s="522"/>
      <c r="C5" s="522"/>
      <c r="D5" s="522"/>
      <c r="E5" s="522"/>
      <c r="F5" s="522"/>
    </row>
    <row r="6" spans="1:10" ht="18" x14ac:dyDescent="0.25">
      <c r="A6" s="5"/>
      <c r="B6" s="5"/>
      <c r="C6" s="5"/>
      <c r="D6" s="6"/>
      <c r="E6" s="6"/>
      <c r="F6" s="6"/>
    </row>
    <row r="7" spans="1:10" ht="15.75" customHeight="1" x14ac:dyDescent="0.25">
      <c r="A7" s="546" t="s">
        <v>18</v>
      </c>
      <c r="B7" s="546"/>
      <c r="C7" s="546"/>
      <c r="D7" s="546"/>
      <c r="E7" s="546"/>
      <c r="F7" s="546"/>
    </row>
    <row r="8" spans="1:10" ht="18" x14ac:dyDescent="0.25">
      <c r="A8" s="5"/>
      <c r="B8" s="5"/>
      <c r="C8" s="5"/>
      <c r="D8" s="6"/>
      <c r="E8" s="6"/>
      <c r="F8" s="95"/>
    </row>
    <row r="9" spans="1:10" ht="30" x14ac:dyDescent="0.25">
      <c r="A9" s="56" t="s">
        <v>19</v>
      </c>
      <c r="B9" s="56" t="s">
        <v>94</v>
      </c>
      <c r="C9" s="458" t="s">
        <v>204</v>
      </c>
      <c r="D9" s="56" t="s">
        <v>93</v>
      </c>
      <c r="E9" s="56" t="s">
        <v>82</v>
      </c>
      <c r="F9" s="56" t="s">
        <v>82</v>
      </c>
    </row>
    <row r="10" spans="1:10" s="95" customFormat="1" x14ac:dyDescent="0.25">
      <c r="A10" s="104">
        <v>1</v>
      </c>
      <c r="B10" s="104">
        <v>2</v>
      </c>
      <c r="C10" s="104">
        <v>3</v>
      </c>
      <c r="D10" s="104">
        <v>4</v>
      </c>
      <c r="E10" s="120" t="s">
        <v>205</v>
      </c>
      <c r="F10" s="120" t="s">
        <v>206</v>
      </c>
    </row>
    <row r="11" spans="1:10" ht="15.75" customHeight="1" x14ac:dyDescent="0.25">
      <c r="A11" s="378" t="s">
        <v>20</v>
      </c>
      <c r="B11" s="307">
        <f>B14</f>
        <v>579779.13236578414</v>
      </c>
      <c r="C11" s="292">
        <f>C14</f>
        <v>2224438.7800000003</v>
      </c>
      <c r="D11" s="292">
        <f>D14</f>
        <v>716353.01</v>
      </c>
      <c r="E11" s="293">
        <f>D11/B11*100</f>
        <v>123.55619062675251</v>
      </c>
      <c r="F11" s="293">
        <f>D11/C11*100</f>
        <v>32.203763773620238</v>
      </c>
    </row>
    <row r="12" spans="1:10" ht="15.75" customHeight="1" x14ac:dyDescent="0.25">
      <c r="A12" s="13" t="s">
        <v>63</v>
      </c>
      <c r="B12" s="88"/>
      <c r="C12" s="85"/>
      <c r="D12" s="85"/>
      <c r="E12" s="114"/>
      <c r="F12" s="114"/>
    </row>
    <row r="13" spans="1:10" x14ac:dyDescent="0.25">
      <c r="A13" s="19" t="s">
        <v>64</v>
      </c>
      <c r="B13" s="88"/>
      <c r="C13" s="85"/>
      <c r="D13" s="85"/>
      <c r="E13" s="114"/>
      <c r="F13" s="114"/>
    </row>
    <row r="14" spans="1:10" x14ac:dyDescent="0.25">
      <c r="A14" s="379" t="s">
        <v>65</v>
      </c>
      <c r="B14" s="169">
        <v>579779.13236578414</v>
      </c>
      <c r="C14" s="172">
        <v>2224438.7800000003</v>
      </c>
      <c r="D14" s="432">
        <v>716353.01</v>
      </c>
      <c r="E14" s="324">
        <f>D14/B14*100</f>
        <v>123.55619062675251</v>
      </c>
      <c r="F14" s="433">
        <f>D14/C14*100</f>
        <v>32.203763773620238</v>
      </c>
    </row>
    <row r="15" spans="1:10" x14ac:dyDescent="0.25">
      <c r="A15" s="13" t="s">
        <v>21</v>
      </c>
      <c r="B15" s="105"/>
      <c r="C15" s="106"/>
      <c r="D15" s="106"/>
      <c r="E15" s="115"/>
      <c r="F15" s="116"/>
    </row>
    <row r="16" spans="1:10" ht="25.5" x14ac:dyDescent="0.25">
      <c r="A16" s="20" t="s">
        <v>22</v>
      </c>
      <c r="B16" s="105"/>
      <c r="C16" s="106"/>
      <c r="D16" s="106"/>
      <c r="E16" s="115"/>
      <c r="F16" s="116"/>
    </row>
    <row r="18" spans="6:6" x14ac:dyDescent="0.25">
      <c r="F18" s="47"/>
    </row>
    <row r="19" spans="6:6" x14ac:dyDescent="0.25">
      <c r="F19" s="47"/>
    </row>
  </sheetData>
  <mergeCells count="5">
    <mergeCell ref="A1:F1"/>
    <mergeCell ref="A3:F3"/>
    <mergeCell ref="A5:F5"/>
    <mergeCell ref="A7:F7"/>
    <mergeCell ref="A2:F2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activeCell="F29" sqref="F2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5" width="20.42578125" customWidth="1"/>
    <col min="6" max="6" width="20.28515625" customWidth="1"/>
    <col min="7" max="7" width="19.5703125" customWidth="1"/>
    <col min="8" max="8" width="17.7109375" customWidth="1"/>
    <col min="9" max="9" width="18.28515625" customWidth="1"/>
  </cols>
  <sheetData>
    <row r="1" spans="1:10" ht="42" customHeight="1" x14ac:dyDescent="0.25">
      <c r="A1" s="550" t="s">
        <v>85</v>
      </c>
      <c r="B1" s="550"/>
      <c r="C1" s="550"/>
      <c r="D1" s="550"/>
      <c r="E1" s="550"/>
      <c r="F1" s="550"/>
      <c r="G1" s="550"/>
      <c r="H1" s="550"/>
      <c r="I1" s="550"/>
      <c r="J1" s="424"/>
    </row>
    <row r="2" spans="1:10" ht="18" customHeight="1" x14ac:dyDescent="0.25">
      <c r="A2" s="521" t="s">
        <v>58</v>
      </c>
      <c r="B2" s="521"/>
      <c r="C2" s="521"/>
      <c r="D2" s="521"/>
      <c r="E2" s="521"/>
      <c r="F2" s="521"/>
      <c r="G2" s="521"/>
      <c r="H2" s="521"/>
      <c r="I2" s="521"/>
    </row>
    <row r="3" spans="1:10" ht="15.75" customHeight="1" x14ac:dyDescent="0.25">
      <c r="A3" s="522" t="s">
        <v>27</v>
      </c>
      <c r="B3" s="522"/>
      <c r="C3" s="522"/>
      <c r="D3" s="522"/>
      <c r="E3" s="522"/>
      <c r="F3" s="522"/>
      <c r="G3" s="522"/>
      <c r="H3" s="522"/>
      <c r="I3" s="522"/>
    </row>
    <row r="4" spans="1:10" ht="18" x14ac:dyDescent="0.25">
      <c r="A4" s="5"/>
      <c r="B4" s="5"/>
      <c r="C4" s="5"/>
      <c r="D4" s="5"/>
      <c r="E4" s="5"/>
      <c r="F4" s="5"/>
      <c r="G4" s="6"/>
      <c r="H4" s="6"/>
    </row>
    <row r="5" spans="1:10" ht="18" customHeight="1" x14ac:dyDescent="0.25">
      <c r="A5" s="546" t="s">
        <v>23</v>
      </c>
      <c r="B5" s="546"/>
      <c r="C5" s="546"/>
      <c r="D5" s="546"/>
      <c r="E5" s="546"/>
      <c r="F5" s="546"/>
      <c r="G5" s="546"/>
      <c r="H5" s="546"/>
      <c r="I5" s="546"/>
    </row>
    <row r="6" spans="1:10" ht="18" x14ac:dyDescent="0.25">
      <c r="A6" s="5"/>
      <c r="B6" s="5"/>
      <c r="C6" s="5"/>
      <c r="D6" s="5"/>
      <c r="E6" s="5"/>
      <c r="F6" s="5"/>
      <c r="G6" s="6"/>
      <c r="H6" s="6"/>
    </row>
    <row r="7" spans="1:10" ht="30" x14ac:dyDescent="0.25">
      <c r="A7" s="58" t="s">
        <v>7</v>
      </c>
      <c r="B7" s="59" t="s">
        <v>8</v>
      </c>
      <c r="C7" s="59" t="s">
        <v>9</v>
      </c>
      <c r="D7" s="59" t="s">
        <v>40</v>
      </c>
      <c r="E7" s="56" t="s">
        <v>94</v>
      </c>
      <c r="F7" s="458" t="s">
        <v>204</v>
      </c>
      <c r="G7" s="56" t="s">
        <v>93</v>
      </c>
      <c r="H7" s="56" t="s">
        <v>82</v>
      </c>
      <c r="I7" s="56" t="s">
        <v>82</v>
      </c>
    </row>
    <row r="8" spans="1:10" ht="25.5" x14ac:dyDescent="0.25">
      <c r="A8" s="13">
        <v>8</v>
      </c>
      <c r="B8" s="13"/>
      <c r="C8" s="13"/>
      <c r="D8" s="13" t="s">
        <v>24</v>
      </c>
      <c r="E8" s="10"/>
      <c r="F8" s="11"/>
      <c r="G8" s="11"/>
      <c r="H8" s="11"/>
      <c r="I8" s="117"/>
    </row>
    <row r="9" spans="1:10" x14ac:dyDescent="0.25">
      <c r="A9" s="13"/>
      <c r="B9" s="18">
        <v>84</v>
      </c>
      <c r="C9" s="18"/>
      <c r="D9" s="18" t="s">
        <v>31</v>
      </c>
      <c r="E9" s="10"/>
      <c r="F9" s="11"/>
      <c r="G9" s="11"/>
      <c r="H9" s="11"/>
      <c r="I9" s="117"/>
    </row>
    <row r="10" spans="1:10" ht="25.5" x14ac:dyDescent="0.25">
      <c r="A10" s="14"/>
      <c r="B10" s="14"/>
      <c r="C10" s="15">
        <v>81</v>
      </c>
      <c r="D10" s="19" t="s">
        <v>32</v>
      </c>
      <c r="E10" s="10"/>
      <c r="F10" s="11"/>
      <c r="G10" s="11"/>
      <c r="H10" s="11"/>
      <c r="I10" s="117"/>
    </row>
    <row r="11" spans="1:10" ht="25.5" x14ac:dyDescent="0.25">
      <c r="A11" s="16">
        <v>5</v>
      </c>
      <c r="B11" s="17"/>
      <c r="C11" s="17"/>
      <c r="D11" s="24" t="s">
        <v>25</v>
      </c>
      <c r="E11" s="10"/>
      <c r="F11" s="11"/>
      <c r="G11" s="11"/>
      <c r="H11" s="11"/>
      <c r="I11" s="117"/>
    </row>
    <row r="12" spans="1:10" ht="25.5" x14ac:dyDescent="0.25">
      <c r="A12" s="18"/>
      <c r="B12" s="18">
        <v>54</v>
      </c>
      <c r="C12" s="18"/>
      <c r="D12" s="25" t="s">
        <v>33</v>
      </c>
      <c r="E12" s="10"/>
      <c r="F12" s="11"/>
      <c r="G12" s="11"/>
      <c r="H12" s="12"/>
      <c r="I12" s="117"/>
    </row>
    <row r="13" spans="1:10" x14ac:dyDescent="0.25">
      <c r="A13" s="18"/>
      <c r="B13" s="18"/>
      <c r="C13" s="15">
        <v>11</v>
      </c>
      <c r="D13" s="15" t="s">
        <v>11</v>
      </c>
      <c r="E13" s="10"/>
      <c r="F13" s="11"/>
      <c r="G13" s="11"/>
      <c r="H13" s="12"/>
      <c r="I13" s="117"/>
    </row>
    <row r="14" spans="1:10" x14ac:dyDescent="0.25">
      <c r="A14" s="18"/>
      <c r="B14" s="18"/>
      <c r="C14" s="15">
        <v>31</v>
      </c>
      <c r="D14" s="15" t="s">
        <v>34</v>
      </c>
      <c r="E14" s="10"/>
      <c r="F14" s="11"/>
      <c r="G14" s="11"/>
      <c r="H14" s="12"/>
      <c r="I14" s="117"/>
    </row>
  </sheetData>
  <mergeCells count="4">
    <mergeCell ref="A5:I5"/>
    <mergeCell ref="A3:I3"/>
    <mergeCell ref="A2:I2"/>
    <mergeCell ref="A1:I1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22"/>
  <sheetViews>
    <sheetView workbookViewId="0">
      <selection activeCell="E212" sqref="E21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15.42578125" customWidth="1"/>
    <col min="6" max="6" width="20.7109375" hidden="1" customWidth="1"/>
    <col min="7" max="7" width="18.5703125" customWidth="1"/>
    <col min="8" max="8" width="16.85546875" customWidth="1"/>
    <col min="9" max="9" width="17.140625" style="95" customWidth="1"/>
    <col min="10" max="10" width="18.85546875" customWidth="1"/>
    <col min="11" max="11" width="9.42578125" bestFit="1" customWidth="1"/>
    <col min="12" max="12" width="18.28515625" customWidth="1"/>
    <col min="13" max="13" width="13.42578125" bestFit="1" customWidth="1"/>
    <col min="14" max="14" width="11" bestFit="1" customWidth="1"/>
    <col min="15" max="15" width="14.5703125" customWidth="1"/>
  </cols>
  <sheetData>
    <row r="1" spans="1:12" ht="42" customHeight="1" x14ac:dyDescent="0.25">
      <c r="A1" s="634" t="s">
        <v>85</v>
      </c>
      <c r="B1" s="634"/>
      <c r="C1" s="634"/>
      <c r="D1" s="634"/>
      <c r="E1" s="634"/>
      <c r="F1" s="634"/>
      <c r="G1" s="634"/>
      <c r="H1" s="634"/>
      <c r="I1" s="634"/>
      <c r="J1" s="634"/>
    </row>
    <row r="2" spans="1:12" ht="21" x14ac:dyDescent="0.25">
      <c r="A2" s="549" t="s">
        <v>58</v>
      </c>
      <c r="B2" s="549"/>
      <c r="C2" s="549"/>
      <c r="D2" s="549"/>
      <c r="E2" s="549"/>
      <c r="F2" s="549"/>
      <c r="G2" s="549"/>
      <c r="H2" s="549"/>
      <c r="I2" s="549"/>
      <c r="J2" s="549"/>
    </row>
    <row r="3" spans="1:12" ht="18" customHeight="1" x14ac:dyDescent="0.25">
      <c r="A3" s="522" t="s">
        <v>26</v>
      </c>
      <c r="B3" s="635"/>
      <c r="C3" s="635"/>
      <c r="D3" s="635"/>
      <c r="E3" s="635"/>
      <c r="F3" s="635"/>
      <c r="G3" s="635"/>
      <c r="H3" s="635"/>
      <c r="I3" s="635"/>
      <c r="J3" s="635"/>
    </row>
    <row r="4" spans="1:12" ht="18" x14ac:dyDescent="0.25">
      <c r="A4" s="5"/>
      <c r="B4" s="5"/>
      <c r="C4" s="5"/>
      <c r="D4" s="5"/>
      <c r="E4" s="5"/>
      <c r="F4" s="5"/>
      <c r="G4" s="5"/>
      <c r="H4" s="6"/>
      <c r="I4" s="6"/>
      <c r="J4" s="6"/>
    </row>
    <row r="5" spans="1:12" ht="30" x14ac:dyDescent="0.25">
      <c r="A5" s="636" t="s">
        <v>28</v>
      </c>
      <c r="B5" s="637"/>
      <c r="C5" s="637"/>
      <c r="D5" s="118" t="s">
        <v>29</v>
      </c>
      <c r="E5" s="118" t="s">
        <v>80</v>
      </c>
      <c r="F5" s="118" t="s">
        <v>79</v>
      </c>
      <c r="G5" s="458" t="s">
        <v>204</v>
      </c>
      <c r="H5" s="285" t="s">
        <v>81</v>
      </c>
      <c r="I5" s="284" t="s">
        <v>83</v>
      </c>
      <c r="J5" s="118" t="s">
        <v>82</v>
      </c>
      <c r="L5" s="43"/>
    </row>
    <row r="6" spans="1:12" s="95" customFormat="1" x14ac:dyDescent="0.25">
      <c r="A6" s="578"/>
      <c r="B6" s="579"/>
      <c r="C6" s="580"/>
      <c r="D6" s="72">
        <v>1</v>
      </c>
      <c r="E6" s="72">
        <v>2</v>
      </c>
      <c r="F6" s="72"/>
      <c r="G6" s="120">
        <v>3</v>
      </c>
      <c r="H6" s="119">
        <v>4</v>
      </c>
      <c r="I6" s="120" t="s">
        <v>205</v>
      </c>
      <c r="J6" s="120" t="s">
        <v>206</v>
      </c>
      <c r="L6" s="43"/>
    </row>
    <row r="7" spans="1:12" ht="30" customHeight="1" x14ac:dyDescent="0.25">
      <c r="A7" s="581" t="s">
        <v>67</v>
      </c>
      <c r="B7" s="582"/>
      <c r="C7" s="583"/>
      <c r="D7" s="581" t="s">
        <v>68</v>
      </c>
      <c r="E7" s="582"/>
      <c r="F7" s="582"/>
      <c r="G7" s="582"/>
      <c r="H7" s="582"/>
      <c r="I7" s="582"/>
      <c r="J7" s="583"/>
    </row>
    <row r="8" spans="1:12" ht="25.5" customHeight="1" x14ac:dyDescent="0.25">
      <c r="A8" s="584" t="s">
        <v>69</v>
      </c>
      <c r="B8" s="585"/>
      <c r="C8" s="586"/>
      <c r="D8" s="584" t="s">
        <v>70</v>
      </c>
      <c r="E8" s="585"/>
      <c r="F8" s="585"/>
      <c r="G8" s="585"/>
      <c r="H8" s="585"/>
      <c r="I8" s="585"/>
      <c r="J8" s="586"/>
    </row>
    <row r="9" spans="1:12" ht="15" customHeight="1" x14ac:dyDescent="0.25">
      <c r="A9" s="572" t="s">
        <v>180</v>
      </c>
      <c r="B9" s="573"/>
      <c r="C9" s="573"/>
      <c r="D9" s="573"/>
      <c r="E9" s="573"/>
      <c r="F9" s="573"/>
      <c r="G9" s="573"/>
      <c r="H9" s="573"/>
      <c r="I9" s="573"/>
      <c r="J9" s="574"/>
    </row>
    <row r="10" spans="1:12" x14ac:dyDescent="0.25">
      <c r="A10" s="554">
        <v>3</v>
      </c>
      <c r="B10" s="555"/>
      <c r="C10" s="556"/>
      <c r="D10" s="434" t="s">
        <v>15</v>
      </c>
      <c r="E10" s="128">
        <f>E11</f>
        <v>185.81</v>
      </c>
      <c r="F10" s="167">
        <f t="shared" ref="F10" si="0">F17</f>
        <v>0</v>
      </c>
      <c r="G10" s="168">
        <f>G11</f>
        <v>3716</v>
      </c>
      <c r="H10" s="168">
        <f>H11</f>
        <v>119.33</v>
      </c>
      <c r="I10" s="437">
        <f t="shared" ref="I10:I18" si="1">H10/E10*100</f>
        <v>64.221516602981538</v>
      </c>
      <c r="J10" s="437">
        <f>H10/G10*100</f>
        <v>3.2112486544671692</v>
      </c>
      <c r="L10" s="30"/>
    </row>
    <row r="11" spans="1:12" s="103" customFormat="1" x14ac:dyDescent="0.25">
      <c r="A11" s="566">
        <v>32</v>
      </c>
      <c r="B11" s="567"/>
      <c r="C11" s="568"/>
      <c r="D11" s="389" t="s">
        <v>30</v>
      </c>
      <c r="E11" s="141">
        <f>E12</f>
        <v>185.81</v>
      </c>
      <c r="F11" s="279">
        <v>8000</v>
      </c>
      <c r="G11" s="280">
        <f>G12+G14+G16</f>
        <v>3716</v>
      </c>
      <c r="H11" s="280">
        <f>H12</f>
        <v>119.33</v>
      </c>
      <c r="I11" s="438">
        <f t="shared" si="1"/>
        <v>64.221516602981538</v>
      </c>
      <c r="J11" s="438">
        <f t="shared" ref="J11:J13" si="2">H11/G11*100</f>
        <v>3.2112486544671692</v>
      </c>
      <c r="L11" s="30"/>
    </row>
    <row r="12" spans="1:12" s="103" customFormat="1" x14ac:dyDescent="0.25">
      <c r="A12" s="267">
        <v>321</v>
      </c>
      <c r="B12" s="268"/>
      <c r="C12" s="164"/>
      <c r="D12" s="181" t="s">
        <v>117</v>
      </c>
      <c r="E12" s="173">
        <f>E13</f>
        <v>185.81</v>
      </c>
      <c r="F12" s="174"/>
      <c r="G12" s="175">
        <f>G13</f>
        <v>664</v>
      </c>
      <c r="H12" s="175">
        <f>H13</f>
        <v>119.33</v>
      </c>
      <c r="I12" s="384">
        <f t="shared" si="1"/>
        <v>64.221516602981538</v>
      </c>
      <c r="J12" s="384">
        <f t="shared" si="2"/>
        <v>17.971385542168676</v>
      </c>
      <c r="L12" s="30"/>
    </row>
    <row r="13" spans="1:12" s="103" customFormat="1" x14ac:dyDescent="0.25">
      <c r="A13" s="274"/>
      <c r="B13" s="275">
        <v>3211</v>
      </c>
      <c r="C13" s="182"/>
      <c r="D13" s="182" t="s">
        <v>116</v>
      </c>
      <c r="E13" s="185">
        <v>185.81</v>
      </c>
      <c r="F13" s="276"/>
      <c r="G13" s="185">
        <v>664</v>
      </c>
      <c r="H13" s="185">
        <v>119.33</v>
      </c>
      <c r="I13" s="384">
        <f t="shared" si="1"/>
        <v>64.221516602981538</v>
      </c>
      <c r="J13" s="384">
        <f t="shared" si="2"/>
        <v>17.971385542168676</v>
      </c>
      <c r="L13" s="30"/>
    </row>
    <row r="14" spans="1:12" s="103" customFormat="1" x14ac:dyDescent="0.25">
      <c r="A14" s="267">
        <v>322</v>
      </c>
      <c r="B14" s="268"/>
      <c r="C14" s="164"/>
      <c r="D14" s="181" t="s">
        <v>166</v>
      </c>
      <c r="E14" s="173">
        <f>E15</f>
        <v>0</v>
      </c>
      <c r="F14" s="174"/>
      <c r="G14" s="175">
        <f>G15</f>
        <v>398</v>
      </c>
      <c r="H14" s="175">
        <f>H15</f>
        <v>0</v>
      </c>
      <c r="I14" s="384" t="e">
        <f t="shared" si="1"/>
        <v>#DIV/0!</v>
      </c>
      <c r="J14" s="384">
        <f>H14/G14*100</f>
        <v>0</v>
      </c>
      <c r="L14" s="30"/>
    </row>
    <row r="15" spans="1:12" s="103" customFormat="1" x14ac:dyDescent="0.25">
      <c r="A15" s="274"/>
      <c r="B15" s="275">
        <v>3221</v>
      </c>
      <c r="C15" s="182"/>
      <c r="D15" s="182" t="s">
        <v>105</v>
      </c>
      <c r="E15" s="215">
        <v>0</v>
      </c>
      <c r="F15" s="276"/>
      <c r="G15" s="185">
        <v>398</v>
      </c>
      <c r="H15" s="185">
        <v>0</v>
      </c>
      <c r="I15" s="384" t="e">
        <f t="shared" si="1"/>
        <v>#DIV/0!</v>
      </c>
      <c r="J15" s="384">
        <f t="shared" ref="J15:J18" si="3">H15/G15*100</f>
        <v>0</v>
      </c>
      <c r="L15" s="30"/>
    </row>
    <row r="16" spans="1:12" s="103" customFormat="1" x14ac:dyDescent="0.25">
      <c r="A16" s="267">
        <v>329</v>
      </c>
      <c r="B16" s="268"/>
      <c r="C16" s="164"/>
      <c r="D16" s="181" t="s">
        <v>113</v>
      </c>
      <c r="E16" s="173">
        <f>E17</f>
        <v>0</v>
      </c>
      <c r="F16" s="174"/>
      <c r="G16" s="175">
        <f>G17</f>
        <v>2654</v>
      </c>
      <c r="H16" s="175">
        <f>H17</f>
        <v>0</v>
      </c>
      <c r="I16" s="384" t="e">
        <f t="shared" si="1"/>
        <v>#DIV/0!</v>
      </c>
      <c r="J16" s="384">
        <f t="shared" si="3"/>
        <v>0</v>
      </c>
      <c r="L16" s="30"/>
    </row>
    <row r="17" spans="1:15" s="36" customFormat="1" x14ac:dyDescent="0.25">
      <c r="A17" s="277"/>
      <c r="B17" s="101">
        <v>3299</v>
      </c>
      <c r="C17" s="278"/>
      <c r="D17" s="182" t="s">
        <v>113</v>
      </c>
      <c r="E17" s="148">
        <v>0</v>
      </c>
      <c r="F17" s="269"/>
      <c r="G17" s="270">
        <v>2654</v>
      </c>
      <c r="H17" s="148">
        <v>0</v>
      </c>
      <c r="I17" s="384" t="e">
        <f t="shared" si="1"/>
        <v>#DIV/0!</v>
      </c>
      <c r="J17" s="384">
        <f t="shared" si="3"/>
        <v>0</v>
      </c>
      <c r="L17" s="30"/>
    </row>
    <row r="18" spans="1:15" s="103" customFormat="1" x14ac:dyDescent="0.25">
      <c r="A18" s="593" t="s">
        <v>147</v>
      </c>
      <c r="B18" s="594"/>
      <c r="C18" s="595"/>
      <c r="D18" s="281"/>
      <c r="E18" s="282">
        <f>E10</f>
        <v>185.81</v>
      </c>
      <c r="F18" s="283"/>
      <c r="G18" s="282">
        <f>G10</f>
        <v>3716</v>
      </c>
      <c r="H18" s="282">
        <f>H10</f>
        <v>119.33</v>
      </c>
      <c r="I18" s="384">
        <f t="shared" si="1"/>
        <v>64.221516602981538</v>
      </c>
      <c r="J18" s="384">
        <f t="shared" si="3"/>
        <v>3.2112486544671692</v>
      </c>
      <c r="L18" s="30"/>
    </row>
    <row r="19" spans="1:15" s="103" customFormat="1" x14ac:dyDescent="0.25">
      <c r="A19" s="590"/>
      <c r="B19" s="591"/>
      <c r="C19" s="591"/>
      <c r="D19" s="591"/>
      <c r="E19" s="591"/>
      <c r="F19" s="591"/>
      <c r="G19" s="591"/>
      <c r="H19" s="591"/>
      <c r="I19" s="591"/>
      <c r="J19" s="592"/>
      <c r="L19" s="30"/>
    </row>
    <row r="20" spans="1:15" s="36" customFormat="1" x14ac:dyDescent="0.25">
      <c r="A20" s="584" t="s">
        <v>71</v>
      </c>
      <c r="B20" s="585"/>
      <c r="C20" s="586"/>
      <c r="D20" s="587" t="s">
        <v>72</v>
      </c>
      <c r="E20" s="588"/>
      <c r="F20" s="588"/>
      <c r="G20" s="588"/>
      <c r="H20" s="588"/>
      <c r="I20" s="588"/>
      <c r="J20" s="589"/>
      <c r="M20" s="28"/>
    </row>
    <row r="21" spans="1:15" s="36" customFormat="1" ht="15" customHeight="1" x14ac:dyDescent="0.25">
      <c r="A21" s="572" t="s">
        <v>180</v>
      </c>
      <c r="B21" s="573"/>
      <c r="C21" s="573"/>
      <c r="D21" s="573"/>
      <c r="E21" s="573"/>
      <c r="F21" s="573"/>
      <c r="G21" s="573"/>
      <c r="H21" s="573"/>
      <c r="I21" s="573"/>
      <c r="J21" s="574"/>
    </row>
    <row r="22" spans="1:15" s="41" customFormat="1" ht="12.75" x14ac:dyDescent="0.2">
      <c r="A22" s="554">
        <v>3</v>
      </c>
      <c r="B22" s="555"/>
      <c r="C22" s="556"/>
      <c r="D22" s="434" t="s">
        <v>15</v>
      </c>
      <c r="E22" s="128">
        <f>E23</f>
        <v>381.58</v>
      </c>
      <c r="F22" s="129" t="e">
        <f>#REF!</f>
        <v>#REF!</v>
      </c>
      <c r="G22" s="131">
        <f>G23</f>
        <v>1327</v>
      </c>
      <c r="H22" s="131">
        <v>0</v>
      </c>
      <c r="I22" s="439">
        <f>H22/E22*100</f>
        <v>0</v>
      </c>
      <c r="J22" s="439">
        <f>H22/G22*100</f>
        <v>0</v>
      </c>
      <c r="L22" s="46"/>
    </row>
    <row r="23" spans="1:15" s="55" customFormat="1" ht="12.75" x14ac:dyDescent="0.2">
      <c r="A23" s="557">
        <v>32</v>
      </c>
      <c r="B23" s="558"/>
      <c r="C23" s="559"/>
      <c r="D23" s="389" t="s">
        <v>30</v>
      </c>
      <c r="E23" s="141">
        <f>E24</f>
        <v>381.58</v>
      </c>
      <c r="F23" s="271">
        <v>31200</v>
      </c>
      <c r="G23" s="143">
        <f>G24</f>
        <v>1327</v>
      </c>
      <c r="H23" s="172">
        <v>0</v>
      </c>
      <c r="I23" s="440">
        <f>H23/E23*100</f>
        <v>0</v>
      </c>
      <c r="J23" s="440">
        <f t="shared" ref="J23:J26" si="4">H23/G23*100</f>
        <v>0</v>
      </c>
      <c r="L23" s="46"/>
    </row>
    <row r="24" spans="1:15" s="55" customFormat="1" ht="12.75" x14ac:dyDescent="0.2">
      <c r="A24" s="266">
        <v>323</v>
      </c>
      <c r="B24" s="220"/>
      <c r="C24" s="221"/>
      <c r="D24" s="181" t="s">
        <v>118</v>
      </c>
      <c r="E24" s="173">
        <f>E25</f>
        <v>381.58</v>
      </c>
      <c r="F24" s="212"/>
      <c r="G24" s="214">
        <f>G25</f>
        <v>1327</v>
      </c>
      <c r="H24" s="214">
        <v>0</v>
      </c>
      <c r="I24" s="386">
        <f>H24/E24*100</f>
        <v>0</v>
      </c>
      <c r="J24" s="386">
        <f t="shared" si="4"/>
        <v>0</v>
      </c>
      <c r="L24" s="46"/>
    </row>
    <row r="25" spans="1:15" s="55" customFormat="1" ht="12.75" x14ac:dyDescent="0.2">
      <c r="A25" s="219"/>
      <c r="B25" s="220">
        <v>3231</v>
      </c>
      <c r="C25" s="221"/>
      <c r="D25" s="182" t="s">
        <v>159</v>
      </c>
      <c r="E25" s="215">
        <v>381.58</v>
      </c>
      <c r="F25" s="212"/>
      <c r="G25" s="218">
        <v>1327</v>
      </c>
      <c r="H25" s="214">
        <v>0</v>
      </c>
      <c r="I25" s="386">
        <f>H25/E25*100</f>
        <v>0</v>
      </c>
      <c r="J25" s="386">
        <f t="shared" si="4"/>
        <v>0</v>
      </c>
    </row>
    <row r="26" spans="1:15" s="55" customFormat="1" ht="12.75" x14ac:dyDescent="0.2">
      <c r="A26" s="575" t="s">
        <v>147</v>
      </c>
      <c r="B26" s="576"/>
      <c r="C26" s="577"/>
      <c r="D26" s="252"/>
      <c r="E26" s="189">
        <f>E22</f>
        <v>381.58</v>
      </c>
      <c r="F26" s="272"/>
      <c r="G26" s="273">
        <f>G22</f>
        <v>1327</v>
      </c>
      <c r="H26" s="273">
        <v>0</v>
      </c>
      <c r="I26" s="386">
        <f>H26/E26*100</f>
        <v>0</v>
      </c>
      <c r="J26" s="386">
        <f t="shared" si="4"/>
        <v>0</v>
      </c>
      <c r="L26" s="46"/>
    </row>
    <row r="27" spans="1:15" s="55" customFormat="1" ht="12.75" x14ac:dyDescent="0.2">
      <c r="A27" s="219"/>
      <c r="B27" s="220"/>
      <c r="C27" s="221"/>
      <c r="D27" s="164"/>
      <c r="E27" s="165"/>
      <c r="F27" s="206"/>
      <c r="G27" s="207"/>
      <c r="H27" s="207"/>
      <c r="I27" s="208"/>
      <c r="J27" s="208"/>
      <c r="L27" s="46"/>
    </row>
    <row r="28" spans="1:15" s="36" customFormat="1" ht="24.95" customHeight="1" x14ac:dyDescent="0.25">
      <c r="A28" s="572" t="s">
        <v>179</v>
      </c>
      <c r="B28" s="573"/>
      <c r="C28" s="573"/>
      <c r="D28" s="573"/>
      <c r="E28" s="573"/>
      <c r="F28" s="573"/>
      <c r="G28" s="573"/>
      <c r="H28" s="573"/>
      <c r="I28" s="573"/>
      <c r="J28" s="574"/>
      <c r="L28" s="30"/>
    </row>
    <row r="29" spans="1:15" s="41" customFormat="1" ht="12.75" x14ac:dyDescent="0.2">
      <c r="A29" s="554">
        <v>3</v>
      </c>
      <c r="B29" s="555"/>
      <c r="C29" s="556"/>
      <c r="D29" s="434" t="s">
        <v>15</v>
      </c>
      <c r="E29" s="128">
        <f>E30+E52</f>
        <v>35038.778929590546</v>
      </c>
      <c r="F29" s="129" t="e">
        <f>F30+#REF!</f>
        <v>#REF!</v>
      </c>
      <c r="G29" s="131">
        <f>G30+G52</f>
        <v>45391</v>
      </c>
      <c r="H29" s="131">
        <f>H30+H52</f>
        <v>41573.35</v>
      </c>
      <c r="I29" s="439">
        <f t="shared" ref="I29:I56" si="5">H29/E29*100</f>
        <v>118.64953993842219</v>
      </c>
      <c r="J29" s="439">
        <f>H29/G29*100</f>
        <v>91.589411997973158</v>
      </c>
      <c r="L29" s="46"/>
    </row>
    <row r="30" spans="1:15" s="36" customFormat="1" x14ac:dyDescent="0.25">
      <c r="A30" s="557">
        <v>32</v>
      </c>
      <c r="B30" s="558"/>
      <c r="C30" s="559"/>
      <c r="D30" s="389" t="s">
        <v>30</v>
      </c>
      <c r="E30" s="141">
        <f>E31+E36+E43+E49</f>
        <v>34709.078929590549</v>
      </c>
      <c r="F30" s="142">
        <v>338000</v>
      </c>
      <c r="G30" s="143">
        <f>G31+G36+G43+G49</f>
        <v>44834</v>
      </c>
      <c r="H30" s="144">
        <f>H31+H36+H43+H49</f>
        <v>41131.53</v>
      </c>
      <c r="I30" s="440">
        <f t="shared" si="5"/>
        <v>118.50366321571879</v>
      </c>
      <c r="J30" s="440">
        <f t="shared" ref="J30:J56" si="6">H30/G30*100</f>
        <v>91.741825400365798</v>
      </c>
      <c r="L30" s="30"/>
    </row>
    <row r="31" spans="1:15" s="103" customFormat="1" x14ac:dyDescent="0.25">
      <c r="A31" s="145">
        <v>321</v>
      </c>
      <c r="B31" s="146"/>
      <c r="C31" s="147"/>
      <c r="D31" s="390" t="s">
        <v>117</v>
      </c>
      <c r="E31" s="148">
        <f>E32+E33+E34+E35</f>
        <v>11577.348929590551</v>
      </c>
      <c r="F31" s="149"/>
      <c r="G31" s="150">
        <f>G32+G33+G34</f>
        <v>21501</v>
      </c>
      <c r="H31" s="151">
        <f>H32+H33+H34+H35</f>
        <v>16610.16</v>
      </c>
      <c r="I31" s="386">
        <f t="shared" si="5"/>
        <v>143.47118758376612</v>
      </c>
      <c r="J31" s="386">
        <f t="shared" si="6"/>
        <v>77.2529649783731</v>
      </c>
    </row>
    <row r="32" spans="1:15" s="103" customFormat="1" x14ac:dyDescent="0.25">
      <c r="A32" s="97"/>
      <c r="B32" s="98">
        <v>3211</v>
      </c>
      <c r="C32" s="99"/>
      <c r="D32" s="102" t="s">
        <v>116</v>
      </c>
      <c r="E32" s="270">
        <v>4159.58</v>
      </c>
      <c r="F32" s="126"/>
      <c r="G32" s="89">
        <v>6636</v>
      </c>
      <c r="H32" s="85">
        <v>6103.72</v>
      </c>
      <c r="I32" s="386">
        <f t="shared" si="5"/>
        <v>146.73885344193405</v>
      </c>
      <c r="J32" s="386">
        <f t="shared" si="6"/>
        <v>91.978902953586498</v>
      </c>
      <c r="K32" s="30"/>
      <c r="L32" s="30"/>
      <c r="M32" s="30"/>
      <c r="N32" s="30"/>
      <c r="O32" s="30"/>
    </row>
    <row r="33" spans="1:12" s="103" customFormat="1" x14ac:dyDescent="0.25">
      <c r="A33" s="97"/>
      <c r="B33" s="98">
        <v>3212</v>
      </c>
      <c r="C33" s="99"/>
      <c r="D33" s="102" t="s">
        <v>155</v>
      </c>
      <c r="E33" s="270">
        <v>7047.2068484969141</v>
      </c>
      <c r="F33" s="126"/>
      <c r="G33" s="89">
        <v>14600</v>
      </c>
      <c r="H33" s="85">
        <v>9557.11</v>
      </c>
      <c r="I33" s="386">
        <f t="shared" si="5"/>
        <v>135.61557373668433</v>
      </c>
      <c r="J33" s="386">
        <f t="shared" si="6"/>
        <v>65.459657534246588</v>
      </c>
    </row>
    <row r="34" spans="1:12" s="103" customFormat="1" x14ac:dyDescent="0.25">
      <c r="A34" s="97"/>
      <c r="B34" s="98">
        <v>3213</v>
      </c>
      <c r="C34" s="99"/>
      <c r="D34" s="102" t="s">
        <v>156</v>
      </c>
      <c r="E34" s="270">
        <v>203.06589687437784</v>
      </c>
      <c r="F34" s="126"/>
      <c r="G34" s="89">
        <v>265</v>
      </c>
      <c r="H34" s="85">
        <v>851.73</v>
      </c>
      <c r="I34" s="386">
        <f t="shared" si="5"/>
        <v>419.43527352941186</v>
      </c>
      <c r="J34" s="386">
        <f t="shared" si="6"/>
        <v>321.40754716981132</v>
      </c>
    </row>
    <row r="35" spans="1:12" s="103" customFormat="1" x14ac:dyDescent="0.25">
      <c r="A35" s="97"/>
      <c r="B35" s="98">
        <v>3214</v>
      </c>
      <c r="C35" s="99"/>
      <c r="D35" s="102" t="s">
        <v>170</v>
      </c>
      <c r="E35" s="270">
        <v>167.49618421925808</v>
      </c>
      <c r="F35" s="126"/>
      <c r="G35" s="89"/>
      <c r="H35" s="85">
        <v>97.6</v>
      </c>
      <c r="I35" s="386">
        <f t="shared" si="5"/>
        <v>58.26998415213945</v>
      </c>
      <c r="J35" s="386" t="e">
        <f t="shared" si="6"/>
        <v>#DIV/0!</v>
      </c>
    </row>
    <row r="36" spans="1:12" s="103" customFormat="1" x14ac:dyDescent="0.25">
      <c r="A36" s="145">
        <v>322</v>
      </c>
      <c r="B36" s="146"/>
      <c r="C36" s="147"/>
      <c r="D36" s="390" t="s">
        <v>112</v>
      </c>
      <c r="E36" s="148">
        <f>E37+E38+E39+E40+E41+E42</f>
        <v>13571.559999999998</v>
      </c>
      <c r="F36" s="149"/>
      <c r="G36" s="150">
        <f>G37+G39+G40+G41</f>
        <v>7964</v>
      </c>
      <c r="H36" s="151">
        <f>H37+H39+H40+H41+H42</f>
        <v>11803.219999999998</v>
      </c>
      <c r="I36" s="386">
        <f t="shared" si="5"/>
        <v>86.97025249860738</v>
      </c>
      <c r="J36" s="386">
        <f t="shared" si="6"/>
        <v>148.20718232044197</v>
      </c>
      <c r="L36" s="30"/>
    </row>
    <row r="37" spans="1:12" s="103" customFormat="1" x14ac:dyDescent="0.25">
      <c r="A37" s="97"/>
      <c r="B37" s="98">
        <v>3221</v>
      </c>
      <c r="C37" s="99"/>
      <c r="D37" s="102" t="s">
        <v>105</v>
      </c>
      <c r="E37" s="270">
        <v>4839.28</v>
      </c>
      <c r="F37" s="126"/>
      <c r="G37" s="89">
        <v>5309</v>
      </c>
      <c r="H37" s="85">
        <v>6454.66</v>
      </c>
      <c r="I37" s="386">
        <f t="shared" si="5"/>
        <v>133.38058554165082</v>
      </c>
      <c r="J37" s="386">
        <f t="shared" si="6"/>
        <v>121.57958184215482</v>
      </c>
      <c r="L37" s="30"/>
    </row>
    <row r="38" spans="1:12" s="103" customFormat="1" x14ac:dyDescent="0.25">
      <c r="A38" s="97"/>
      <c r="B38" s="98">
        <v>3222</v>
      </c>
      <c r="C38" s="99"/>
      <c r="D38" s="102" t="s">
        <v>126</v>
      </c>
      <c r="E38" s="270">
        <v>133.94</v>
      </c>
      <c r="F38" s="126"/>
      <c r="G38" s="89"/>
      <c r="H38" s="85"/>
      <c r="I38" s="386">
        <f t="shared" si="5"/>
        <v>0</v>
      </c>
      <c r="J38" s="386" t="e">
        <f t="shared" si="6"/>
        <v>#DIV/0!</v>
      </c>
      <c r="L38" s="30"/>
    </row>
    <row r="39" spans="1:12" s="103" customFormat="1" x14ac:dyDescent="0.25">
      <c r="A39" s="97"/>
      <c r="B39" s="98">
        <v>3223</v>
      </c>
      <c r="C39" s="99"/>
      <c r="D39" s="102" t="s">
        <v>157</v>
      </c>
      <c r="E39" s="270">
        <v>8184.86</v>
      </c>
      <c r="F39" s="126"/>
      <c r="G39" s="89">
        <v>1991</v>
      </c>
      <c r="H39" s="85">
        <v>4875.87</v>
      </c>
      <c r="I39" s="386">
        <f t="shared" si="5"/>
        <v>59.57181918811073</v>
      </c>
      <c r="J39" s="386">
        <f t="shared" si="6"/>
        <v>244.89552988448017</v>
      </c>
      <c r="L39" s="30"/>
    </row>
    <row r="40" spans="1:12" s="103" customFormat="1" x14ac:dyDescent="0.25">
      <c r="A40" s="97"/>
      <c r="B40" s="98">
        <v>3224</v>
      </c>
      <c r="C40" s="99"/>
      <c r="D40" s="102" t="s">
        <v>158</v>
      </c>
      <c r="E40" s="270">
        <v>301.99</v>
      </c>
      <c r="F40" s="126"/>
      <c r="G40" s="89">
        <v>531</v>
      </c>
      <c r="H40" s="85">
        <v>273.67</v>
      </c>
      <c r="I40" s="386">
        <f t="shared" si="5"/>
        <v>90.622206033312366</v>
      </c>
      <c r="J40" s="386">
        <f t="shared" si="6"/>
        <v>51.538606403013191</v>
      </c>
      <c r="L40" s="30"/>
    </row>
    <row r="41" spans="1:12" s="103" customFormat="1" x14ac:dyDescent="0.25">
      <c r="A41" s="97"/>
      <c r="B41" s="98">
        <v>3225</v>
      </c>
      <c r="C41" s="99"/>
      <c r="D41" s="102" t="s">
        <v>106</v>
      </c>
      <c r="E41" s="270">
        <v>111.49</v>
      </c>
      <c r="F41" s="126"/>
      <c r="G41" s="89">
        <v>133</v>
      </c>
      <c r="H41" s="85">
        <v>103.97</v>
      </c>
      <c r="I41" s="386">
        <f t="shared" si="5"/>
        <v>93.25500044847071</v>
      </c>
      <c r="J41" s="386">
        <f t="shared" si="6"/>
        <v>78.172932330827066</v>
      </c>
      <c r="L41" s="30"/>
    </row>
    <row r="42" spans="1:12" s="103" customFormat="1" x14ac:dyDescent="0.25">
      <c r="A42" s="97"/>
      <c r="B42" s="98">
        <v>3227</v>
      </c>
      <c r="C42" s="99"/>
      <c r="D42" s="102" t="s">
        <v>169</v>
      </c>
      <c r="E42" s="88">
        <v>0</v>
      </c>
      <c r="F42" s="126"/>
      <c r="G42" s="89">
        <v>0</v>
      </c>
      <c r="H42" s="85">
        <v>95.05</v>
      </c>
      <c r="I42" s="386" t="e">
        <f t="shared" si="5"/>
        <v>#DIV/0!</v>
      </c>
      <c r="J42" s="386" t="e">
        <f t="shared" si="6"/>
        <v>#DIV/0!</v>
      </c>
      <c r="L42" s="30"/>
    </row>
    <row r="43" spans="1:12" s="103" customFormat="1" x14ac:dyDescent="0.25">
      <c r="A43" s="145">
        <v>323</v>
      </c>
      <c r="B43" s="146"/>
      <c r="C43" s="147"/>
      <c r="D43" s="390" t="s">
        <v>118</v>
      </c>
      <c r="E43" s="148">
        <f>E44+E45+E46+E47+E48</f>
        <v>8975.0400000000009</v>
      </c>
      <c r="F43" s="149"/>
      <c r="G43" s="150">
        <f>G44+G45+G46+G47+G48</f>
        <v>13604</v>
      </c>
      <c r="H43" s="151">
        <f>H44+H45+H46+H47+H48</f>
        <v>12415.67</v>
      </c>
      <c r="I43" s="386">
        <f t="shared" si="5"/>
        <v>138.33553945163476</v>
      </c>
      <c r="J43" s="386">
        <f t="shared" si="6"/>
        <v>91.264848573948839</v>
      </c>
      <c r="L43" s="30"/>
    </row>
    <row r="44" spans="1:12" s="103" customFormat="1" x14ac:dyDescent="0.25">
      <c r="A44" s="97"/>
      <c r="B44" s="98">
        <v>3231</v>
      </c>
      <c r="C44" s="99"/>
      <c r="D44" s="102" t="s">
        <v>159</v>
      </c>
      <c r="E44" s="270">
        <v>683.96</v>
      </c>
      <c r="F44" s="126"/>
      <c r="G44" s="89">
        <v>1460</v>
      </c>
      <c r="H44" s="85">
        <v>624.36</v>
      </c>
      <c r="I44" s="386">
        <f t="shared" si="5"/>
        <v>91.286040119305227</v>
      </c>
      <c r="J44" s="386">
        <f t="shared" si="6"/>
        <v>42.764383561643839</v>
      </c>
      <c r="L44" s="30"/>
    </row>
    <row r="45" spans="1:12" s="103" customFormat="1" x14ac:dyDescent="0.25">
      <c r="A45" s="97"/>
      <c r="B45" s="98">
        <v>3232</v>
      </c>
      <c r="C45" s="99"/>
      <c r="D45" s="102" t="s">
        <v>160</v>
      </c>
      <c r="E45" s="270">
        <v>4054.72</v>
      </c>
      <c r="F45" s="126"/>
      <c r="G45" s="89">
        <v>3185</v>
      </c>
      <c r="H45" s="85">
        <v>3188.66</v>
      </c>
      <c r="I45" s="386">
        <f t="shared" si="5"/>
        <v>78.640695288453955</v>
      </c>
      <c r="J45" s="386">
        <f t="shared" si="6"/>
        <v>100.11491365777078</v>
      </c>
      <c r="L45" s="30"/>
    </row>
    <row r="46" spans="1:12" s="103" customFormat="1" x14ac:dyDescent="0.25">
      <c r="A46" s="97"/>
      <c r="B46" s="98">
        <v>3234</v>
      </c>
      <c r="C46" s="99"/>
      <c r="D46" s="102" t="s">
        <v>161</v>
      </c>
      <c r="E46" s="270">
        <v>4236.3599999999997</v>
      </c>
      <c r="F46" s="126"/>
      <c r="G46" s="89">
        <v>5375</v>
      </c>
      <c r="H46" s="85">
        <v>5149.2299999999996</v>
      </c>
      <c r="I46" s="386">
        <f t="shared" si="5"/>
        <v>121.54845197292015</v>
      </c>
      <c r="J46" s="386">
        <f t="shared" si="6"/>
        <v>95.799627906976738</v>
      </c>
      <c r="L46" s="30"/>
    </row>
    <row r="47" spans="1:12" s="103" customFormat="1" x14ac:dyDescent="0.25">
      <c r="A47" s="97"/>
      <c r="B47" s="98">
        <v>3236</v>
      </c>
      <c r="C47" s="99"/>
      <c r="D47" s="102" t="s">
        <v>127</v>
      </c>
      <c r="E47" s="88">
        <v>0</v>
      </c>
      <c r="F47" s="126"/>
      <c r="G47" s="89">
        <v>3451</v>
      </c>
      <c r="H47" s="85">
        <v>3434.67</v>
      </c>
      <c r="I47" s="386" t="e">
        <f t="shared" si="5"/>
        <v>#DIV/0!</v>
      </c>
      <c r="J47" s="386">
        <f t="shared" si="6"/>
        <v>99.526803824978273</v>
      </c>
      <c r="L47" s="30"/>
    </row>
    <row r="48" spans="1:12" s="103" customFormat="1" x14ac:dyDescent="0.25">
      <c r="A48" s="97"/>
      <c r="B48" s="98">
        <v>3238</v>
      </c>
      <c r="C48" s="99"/>
      <c r="D48" s="102" t="s">
        <v>162</v>
      </c>
      <c r="E48" s="88">
        <v>0</v>
      </c>
      <c r="F48" s="126"/>
      <c r="G48" s="89">
        <v>133</v>
      </c>
      <c r="H48" s="85">
        <v>18.75</v>
      </c>
      <c r="I48" s="386" t="e">
        <f t="shared" si="5"/>
        <v>#DIV/0!</v>
      </c>
      <c r="J48" s="386">
        <f t="shared" si="6"/>
        <v>14.097744360902256</v>
      </c>
      <c r="L48" s="30"/>
    </row>
    <row r="49" spans="1:12" s="103" customFormat="1" x14ac:dyDescent="0.25">
      <c r="A49" s="145">
        <v>329</v>
      </c>
      <c r="B49" s="146"/>
      <c r="C49" s="147"/>
      <c r="D49" s="390" t="s">
        <v>113</v>
      </c>
      <c r="E49" s="148">
        <f>E50+E51</f>
        <v>585.13</v>
      </c>
      <c r="F49" s="149"/>
      <c r="G49" s="150">
        <f>G50+G51</f>
        <v>1765</v>
      </c>
      <c r="H49" s="151">
        <f>H50+H51</f>
        <v>302.48</v>
      </c>
      <c r="I49" s="386">
        <f t="shared" si="5"/>
        <v>51.694495240373939</v>
      </c>
      <c r="J49" s="386">
        <f t="shared" si="6"/>
        <v>17.137677053824362</v>
      </c>
      <c r="L49" s="30"/>
    </row>
    <row r="50" spans="1:12" s="103" customFormat="1" x14ac:dyDescent="0.25">
      <c r="A50" s="97"/>
      <c r="B50" s="98">
        <v>3293</v>
      </c>
      <c r="C50" s="99"/>
      <c r="D50" s="102" t="s">
        <v>108</v>
      </c>
      <c r="E50" s="270">
        <v>288.05</v>
      </c>
      <c r="F50" s="126"/>
      <c r="G50" s="89">
        <v>1327</v>
      </c>
      <c r="H50" s="85">
        <v>67.17</v>
      </c>
      <c r="I50" s="386">
        <f t="shared" si="5"/>
        <v>23.318868252039575</v>
      </c>
      <c r="J50" s="386">
        <f t="shared" si="6"/>
        <v>5.0617935192162777</v>
      </c>
      <c r="L50" s="30"/>
    </row>
    <row r="51" spans="1:12" s="103" customFormat="1" x14ac:dyDescent="0.25">
      <c r="A51" s="97"/>
      <c r="B51" s="98">
        <v>3299</v>
      </c>
      <c r="C51" s="99"/>
      <c r="D51" s="102" t="s">
        <v>113</v>
      </c>
      <c r="E51" s="270">
        <v>297.08</v>
      </c>
      <c r="F51" s="126"/>
      <c r="G51" s="89">
        <v>438</v>
      </c>
      <c r="H51" s="89">
        <v>235.31</v>
      </c>
      <c r="I51" s="386">
        <f t="shared" si="5"/>
        <v>79.207620842870611</v>
      </c>
      <c r="J51" s="386">
        <f t="shared" si="6"/>
        <v>53.723744292237441</v>
      </c>
      <c r="L51" s="30"/>
    </row>
    <row r="52" spans="1:12" s="103" customFormat="1" x14ac:dyDescent="0.25">
      <c r="A52" s="599">
        <v>34</v>
      </c>
      <c r="B52" s="600"/>
      <c r="C52" s="601"/>
      <c r="D52" s="136" t="s">
        <v>50</v>
      </c>
      <c r="E52" s="137">
        <f>E53</f>
        <v>329.7</v>
      </c>
      <c r="F52" s="138"/>
      <c r="G52" s="139">
        <f>G53</f>
        <v>557</v>
      </c>
      <c r="H52" s="140">
        <f>H53</f>
        <v>441.82</v>
      </c>
      <c r="I52" s="439">
        <f t="shared" si="5"/>
        <v>134.00667273278739</v>
      </c>
      <c r="J52" s="439">
        <f t="shared" si="6"/>
        <v>79.321364452423694</v>
      </c>
      <c r="L52" s="30"/>
    </row>
    <row r="53" spans="1:12" s="103" customFormat="1" x14ac:dyDescent="0.25">
      <c r="A53" s="145">
        <v>343</v>
      </c>
      <c r="B53" s="146"/>
      <c r="C53" s="147"/>
      <c r="D53" s="390" t="s">
        <v>163</v>
      </c>
      <c r="E53" s="148">
        <f>E54+E55</f>
        <v>329.7</v>
      </c>
      <c r="F53" s="149"/>
      <c r="G53" s="150">
        <f>G54+G55</f>
        <v>557</v>
      </c>
      <c r="H53" s="151">
        <f>H54</f>
        <v>441.82</v>
      </c>
      <c r="I53" s="386">
        <f t="shared" si="5"/>
        <v>134.00667273278739</v>
      </c>
      <c r="J53" s="386">
        <f t="shared" si="6"/>
        <v>79.321364452423694</v>
      </c>
      <c r="L53" s="30"/>
    </row>
    <row r="54" spans="1:12" s="103" customFormat="1" x14ac:dyDescent="0.25">
      <c r="A54" s="97"/>
      <c r="B54" s="98">
        <v>3431</v>
      </c>
      <c r="C54" s="99"/>
      <c r="D54" s="102" t="s">
        <v>164</v>
      </c>
      <c r="E54" s="270">
        <v>329.7</v>
      </c>
      <c r="F54" s="126"/>
      <c r="G54" s="89">
        <v>531</v>
      </c>
      <c r="H54" s="85">
        <v>441.82</v>
      </c>
      <c r="I54" s="386">
        <f t="shared" si="5"/>
        <v>134.00667273278739</v>
      </c>
      <c r="J54" s="386">
        <f t="shared" si="6"/>
        <v>83.205273069679848</v>
      </c>
      <c r="L54" s="30"/>
    </row>
    <row r="55" spans="1:12" s="103" customFormat="1" x14ac:dyDescent="0.25">
      <c r="A55" s="97"/>
      <c r="B55" s="98">
        <v>3433</v>
      </c>
      <c r="C55" s="99"/>
      <c r="D55" s="102" t="s">
        <v>165</v>
      </c>
      <c r="E55" s="88">
        <v>0</v>
      </c>
      <c r="F55" s="126"/>
      <c r="G55" s="89">
        <v>26</v>
      </c>
      <c r="H55" s="85">
        <v>0</v>
      </c>
      <c r="I55" s="386" t="e">
        <f t="shared" si="5"/>
        <v>#DIV/0!</v>
      </c>
      <c r="J55" s="386">
        <f t="shared" si="6"/>
        <v>0</v>
      </c>
      <c r="L55" s="30"/>
    </row>
    <row r="56" spans="1:12" s="103" customFormat="1" x14ac:dyDescent="0.25">
      <c r="A56" s="602" t="s">
        <v>151</v>
      </c>
      <c r="B56" s="603"/>
      <c r="C56" s="604"/>
      <c r="D56" s="225"/>
      <c r="E56" s="222">
        <f>E30+E52</f>
        <v>35038.778929590546</v>
      </c>
      <c r="F56" s="223"/>
      <c r="G56" s="203">
        <f>G29</f>
        <v>45391</v>
      </c>
      <c r="H56" s="224">
        <f>H29</f>
        <v>41573.35</v>
      </c>
      <c r="I56" s="387">
        <f t="shared" si="5"/>
        <v>118.64953993842219</v>
      </c>
      <c r="J56" s="387">
        <f t="shared" si="6"/>
        <v>91.589411997973158</v>
      </c>
      <c r="L56" s="30"/>
    </row>
    <row r="57" spans="1:12" s="103" customFormat="1" x14ac:dyDescent="0.25">
      <c r="A57" s="97"/>
      <c r="B57" s="98"/>
      <c r="C57" s="99"/>
      <c r="D57" s="102"/>
      <c r="E57" s="88"/>
      <c r="F57" s="126"/>
      <c r="G57" s="89"/>
      <c r="H57" s="85"/>
      <c r="I57" s="86"/>
      <c r="J57" s="127"/>
      <c r="L57" s="30"/>
    </row>
    <row r="58" spans="1:12" s="36" customFormat="1" ht="20.100000000000001" customHeight="1" x14ac:dyDescent="0.25">
      <c r="A58" s="631" t="s">
        <v>111</v>
      </c>
      <c r="B58" s="632"/>
      <c r="C58" s="632"/>
      <c r="D58" s="632"/>
      <c r="E58" s="632"/>
      <c r="F58" s="632"/>
      <c r="G58" s="632"/>
      <c r="H58" s="632"/>
      <c r="I58" s="632"/>
      <c r="J58" s="633"/>
      <c r="L58" s="28"/>
    </row>
    <row r="59" spans="1:12" s="36" customFormat="1" x14ac:dyDescent="0.25">
      <c r="A59" s="641">
        <v>3</v>
      </c>
      <c r="B59" s="642"/>
      <c r="C59" s="643"/>
      <c r="D59" s="435" t="s">
        <v>15</v>
      </c>
      <c r="E59" s="128">
        <f>E60</f>
        <v>244.66</v>
      </c>
      <c r="F59" s="129">
        <f>F60+F72</f>
        <v>16304</v>
      </c>
      <c r="G59" s="131">
        <f>G60</f>
        <v>2994</v>
      </c>
      <c r="H59" s="131">
        <f>H60</f>
        <v>60.97</v>
      </c>
      <c r="I59" s="439">
        <f t="shared" ref="I59:I79" si="7">H59/E59*100</f>
        <v>24.920297555791709</v>
      </c>
      <c r="J59" s="439">
        <f>H59/G59*100</f>
        <v>2.0364061456245826</v>
      </c>
      <c r="L59" s="28"/>
    </row>
    <row r="60" spans="1:12" s="36" customFormat="1" x14ac:dyDescent="0.25">
      <c r="A60" s="557">
        <v>32</v>
      </c>
      <c r="B60" s="558"/>
      <c r="C60" s="559"/>
      <c r="D60" s="389" t="s">
        <v>30</v>
      </c>
      <c r="E60" s="141">
        <f>E61+E65+E68</f>
        <v>244.66</v>
      </c>
      <c r="F60" s="142">
        <v>15304</v>
      </c>
      <c r="G60" s="143">
        <f>G62+G63+G67+G69</f>
        <v>2994</v>
      </c>
      <c r="H60" s="144">
        <v>60.97</v>
      </c>
      <c r="I60" s="440">
        <f t="shared" si="7"/>
        <v>24.920297555791709</v>
      </c>
      <c r="J60" s="440">
        <f t="shared" ref="J60:J79" si="8">H60/G60*100</f>
        <v>2.0364061456245826</v>
      </c>
      <c r="L60" s="28"/>
    </row>
    <row r="61" spans="1:12" s="103" customFormat="1" x14ac:dyDescent="0.25">
      <c r="A61" s="145">
        <v>322</v>
      </c>
      <c r="B61" s="146"/>
      <c r="C61" s="147"/>
      <c r="D61" s="390" t="s">
        <v>112</v>
      </c>
      <c r="E61" s="148">
        <f>E62+E63+E64</f>
        <v>163.91</v>
      </c>
      <c r="F61" s="149"/>
      <c r="G61" s="150">
        <f>G62+G63+G67</f>
        <v>206</v>
      </c>
      <c r="H61" s="151">
        <v>0</v>
      </c>
      <c r="I61" s="386">
        <f t="shared" si="7"/>
        <v>0</v>
      </c>
      <c r="J61" s="386">
        <f t="shared" si="8"/>
        <v>0</v>
      </c>
      <c r="L61" s="28"/>
    </row>
    <row r="62" spans="1:12" s="95" customFormat="1" x14ac:dyDescent="0.25">
      <c r="A62" s="551">
        <v>3221</v>
      </c>
      <c r="B62" s="552"/>
      <c r="C62" s="553"/>
      <c r="D62" s="96" t="s">
        <v>105</v>
      </c>
      <c r="E62" s="88">
        <v>0</v>
      </c>
      <c r="F62" s="126"/>
      <c r="G62" s="89">
        <v>7</v>
      </c>
      <c r="H62" s="85">
        <v>0</v>
      </c>
      <c r="I62" s="386" t="e">
        <f t="shared" si="7"/>
        <v>#DIV/0!</v>
      </c>
      <c r="J62" s="386">
        <f t="shared" si="8"/>
        <v>0</v>
      </c>
      <c r="L62" s="28"/>
    </row>
    <row r="63" spans="1:12" s="95" customFormat="1" x14ac:dyDescent="0.25">
      <c r="A63" s="551">
        <v>3225</v>
      </c>
      <c r="B63" s="552"/>
      <c r="C63" s="553"/>
      <c r="D63" s="96" t="s">
        <v>106</v>
      </c>
      <c r="E63" s="88">
        <v>0</v>
      </c>
      <c r="F63" s="126"/>
      <c r="G63" s="89">
        <v>66</v>
      </c>
      <c r="H63" s="85">
        <v>0</v>
      </c>
      <c r="I63" s="386" t="e">
        <f t="shared" si="7"/>
        <v>#DIV/0!</v>
      </c>
      <c r="J63" s="386">
        <f t="shared" si="8"/>
        <v>0</v>
      </c>
      <c r="L63" s="28"/>
    </row>
    <row r="64" spans="1:12" s="103" customFormat="1" x14ac:dyDescent="0.25">
      <c r="A64" s="123"/>
      <c r="B64" s="124">
        <v>3227</v>
      </c>
      <c r="C64" s="125"/>
      <c r="D64" s="102" t="s">
        <v>169</v>
      </c>
      <c r="E64" s="88">
        <v>163.91</v>
      </c>
      <c r="F64" s="126"/>
      <c r="G64" s="89">
        <v>0</v>
      </c>
      <c r="H64" s="85">
        <v>0</v>
      </c>
      <c r="I64" s="386">
        <f t="shared" si="7"/>
        <v>0</v>
      </c>
      <c r="J64" s="386" t="e">
        <f t="shared" si="8"/>
        <v>#DIV/0!</v>
      </c>
      <c r="L64" s="28"/>
    </row>
    <row r="65" spans="1:12" s="103" customFormat="1" x14ac:dyDescent="0.25">
      <c r="A65" s="152">
        <v>323</v>
      </c>
      <c r="B65" s="153"/>
      <c r="C65" s="154"/>
      <c r="D65" s="390" t="s">
        <v>118</v>
      </c>
      <c r="E65" s="148">
        <f>E66+E67</f>
        <v>60.97</v>
      </c>
      <c r="F65" s="149"/>
      <c r="G65" s="150">
        <v>0</v>
      </c>
      <c r="H65" s="151">
        <v>0</v>
      </c>
      <c r="I65" s="386">
        <f t="shared" si="7"/>
        <v>0</v>
      </c>
      <c r="J65" s="386" t="e">
        <f t="shared" si="8"/>
        <v>#DIV/0!</v>
      </c>
      <c r="L65" s="28"/>
    </row>
    <row r="66" spans="1:12" s="103" customFormat="1" x14ac:dyDescent="0.25">
      <c r="A66" s="123"/>
      <c r="B66" s="124">
        <v>3234</v>
      </c>
      <c r="C66" s="125"/>
      <c r="D66" s="102" t="s">
        <v>161</v>
      </c>
      <c r="E66" s="88">
        <v>0</v>
      </c>
      <c r="F66" s="126"/>
      <c r="G66" s="89">
        <v>0</v>
      </c>
      <c r="H66" s="85">
        <v>0</v>
      </c>
      <c r="I66" s="386" t="e">
        <f t="shared" si="7"/>
        <v>#DIV/0!</v>
      </c>
      <c r="J66" s="386" t="e">
        <f t="shared" si="8"/>
        <v>#DIV/0!</v>
      </c>
      <c r="L66" s="28"/>
    </row>
    <row r="67" spans="1:12" s="95" customFormat="1" x14ac:dyDescent="0.25">
      <c r="A67" s="183"/>
      <c r="B67" s="124">
        <v>3237</v>
      </c>
      <c r="C67" s="184"/>
      <c r="D67" s="96" t="s">
        <v>104</v>
      </c>
      <c r="E67" s="88">
        <v>60.97</v>
      </c>
      <c r="F67" s="126"/>
      <c r="G67" s="89">
        <v>133</v>
      </c>
      <c r="H67" s="85">
        <v>60.97</v>
      </c>
      <c r="I67" s="386">
        <f t="shared" si="7"/>
        <v>100</v>
      </c>
      <c r="J67" s="386">
        <f t="shared" si="8"/>
        <v>45.842105263157897</v>
      </c>
      <c r="L67" s="28"/>
    </row>
    <row r="68" spans="1:12" s="103" customFormat="1" x14ac:dyDescent="0.25">
      <c r="A68" s="152">
        <v>329</v>
      </c>
      <c r="B68" s="153"/>
      <c r="C68" s="154"/>
      <c r="D68" s="390" t="s">
        <v>113</v>
      </c>
      <c r="E68" s="121">
        <f>E69+E70</f>
        <v>19.78</v>
      </c>
      <c r="F68" s="158"/>
      <c r="G68" s="122">
        <f>G69</f>
        <v>2788</v>
      </c>
      <c r="H68" s="159">
        <v>0</v>
      </c>
      <c r="I68" s="386">
        <f t="shared" si="7"/>
        <v>0</v>
      </c>
      <c r="J68" s="386">
        <f t="shared" si="8"/>
        <v>0</v>
      </c>
      <c r="L68" s="28"/>
    </row>
    <row r="69" spans="1:12" s="95" customFormat="1" x14ac:dyDescent="0.25">
      <c r="A69" s="183"/>
      <c r="B69" s="388">
        <v>3293</v>
      </c>
      <c r="C69" s="184"/>
      <c r="D69" s="96" t="s">
        <v>108</v>
      </c>
      <c r="E69" s="88">
        <v>0</v>
      </c>
      <c r="F69" s="126"/>
      <c r="G69" s="89">
        <v>2788</v>
      </c>
      <c r="H69" s="85">
        <v>0</v>
      </c>
      <c r="I69" s="386" t="e">
        <f t="shared" si="7"/>
        <v>#DIV/0!</v>
      </c>
      <c r="J69" s="386">
        <f t="shared" si="8"/>
        <v>0</v>
      </c>
      <c r="L69" s="28"/>
    </row>
    <row r="70" spans="1:12" s="103" customFormat="1" x14ac:dyDescent="0.25">
      <c r="A70" s="123"/>
      <c r="B70" s="124">
        <v>3299</v>
      </c>
      <c r="C70" s="125"/>
      <c r="D70" s="102" t="s">
        <v>113</v>
      </c>
      <c r="E70" s="88">
        <v>19.78</v>
      </c>
      <c r="F70" s="126"/>
      <c r="G70" s="89">
        <v>0</v>
      </c>
      <c r="H70" s="85">
        <v>0</v>
      </c>
      <c r="I70" s="386">
        <f t="shared" si="7"/>
        <v>0</v>
      </c>
      <c r="J70" s="386" t="e">
        <f t="shared" si="8"/>
        <v>#DIV/0!</v>
      </c>
      <c r="L70" s="28"/>
    </row>
    <row r="71" spans="1:12" s="95" customFormat="1" ht="38.25" x14ac:dyDescent="0.25">
      <c r="A71" s="599">
        <v>4</v>
      </c>
      <c r="B71" s="600"/>
      <c r="C71" s="601"/>
      <c r="D71" s="136" t="s">
        <v>39</v>
      </c>
      <c r="E71" s="137">
        <f>E75</f>
        <v>30.66</v>
      </c>
      <c r="F71" s="138"/>
      <c r="G71" s="139">
        <f>G72</f>
        <v>464</v>
      </c>
      <c r="H71" s="140">
        <v>0</v>
      </c>
      <c r="I71" s="439">
        <f t="shared" si="7"/>
        <v>0</v>
      </c>
      <c r="J71" s="439">
        <f t="shared" si="8"/>
        <v>0</v>
      </c>
      <c r="L71" s="28"/>
    </row>
    <row r="72" spans="1:12" s="36" customFormat="1" ht="38.25" x14ac:dyDescent="0.25">
      <c r="A72" s="557">
        <v>42</v>
      </c>
      <c r="B72" s="558"/>
      <c r="C72" s="559"/>
      <c r="D72" s="389" t="s">
        <v>39</v>
      </c>
      <c r="E72" s="141">
        <f>E75</f>
        <v>30.66</v>
      </c>
      <c r="F72" s="142">
        <v>1000</v>
      </c>
      <c r="G72" s="144">
        <f>G74+G76</f>
        <v>464</v>
      </c>
      <c r="H72" s="144">
        <v>0</v>
      </c>
      <c r="I72" s="440">
        <f t="shared" si="7"/>
        <v>0</v>
      </c>
      <c r="J72" s="440">
        <f t="shared" si="8"/>
        <v>0</v>
      </c>
      <c r="L72" s="28"/>
    </row>
    <row r="73" spans="1:12" s="103" customFormat="1" x14ac:dyDescent="0.25">
      <c r="A73" s="152">
        <v>422</v>
      </c>
      <c r="B73" s="153"/>
      <c r="C73" s="154"/>
      <c r="D73" s="390" t="s">
        <v>114</v>
      </c>
      <c r="E73" s="148"/>
      <c r="F73" s="149"/>
      <c r="G73" s="151">
        <f>G74</f>
        <v>398</v>
      </c>
      <c r="H73" s="151"/>
      <c r="I73" s="386" t="e">
        <f t="shared" si="7"/>
        <v>#DIV/0!</v>
      </c>
      <c r="J73" s="386">
        <f t="shared" si="8"/>
        <v>0</v>
      </c>
      <c r="L73" s="28"/>
    </row>
    <row r="74" spans="1:12" s="95" customFormat="1" x14ac:dyDescent="0.25">
      <c r="A74" s="551">
        <v>4221</v>
      </c>
      <c r="B74" s="552"/>
      <c r="C74" s="553"/>
      <c r="D74" s="96" t="s">
        <v>109</v>
      </c>
      <c r="E74" s="88">
        <v>0</v>
      </c>
      <c r="F74" s="126"/>
      <c r="G74" s="85">
        <v>398</v>
      </c>
      <c r="H74" s="85">
        <v>0</v>
      </c>
      <c r="I74" s="386" t="e">
        <f t="shared" si="7"/>
        <v>#DIV/0!</v>
      </c>
      <c r="J74" s="386">
        <f t="shared" si="8"/>
        <v>0</v>
      </c>
      <c r="L74" s="28"/>
    </row>
    <row r="75" spans="1:12" s="103" customFormat="1" ht="25.5" x14ac:dyDescent="0.25">
      <c r="A75" s="152">
        <v>424</v>
      </c>
      <c r="B75" s="153"/>
      <c r="C75" s="154"/>
      <c r="D75" s="390" t="s">
        <v>115</v>
      </c>
      <c r="E75" s="148">
        <f>E76</f>
        <v>30.66</v>
      </c>
      <c r="F75" s="149"/>
      <c r="G75" s="151">
        <f>G76</f>
        <v>66</v>
      </c>
      <c r="H75" s="151">
        <v>0</v>
      </c>
      <c r="I75" s="386">
        <f t="shared" si="7"/>
        <v>0</v>
      </c>
      <c r="J75" s="386">
        <f t="shared" si="8"/>
        <v>0</v>
      </c>
      <c r="L75" s="28"/>
    </row>
    <row r="76" spans="1:12" s="95" customFormat="1" x14ac:dyDescent="0.25">
      <c r="A76" s="551">
        <v>4241</v>
      </c>
      <c r="B76" s="552"/>
      <c r="C76" s="553"/>
      <c r="D76" s="96" t="s">
        <v>107</v>
      </c>
      <c r="E76" s="88">
        <v>30.66</v>
      </c>
      <c r="F76" s="126"/>
      <c r="G76" s="85">
        <v>66</v>
      </c>
      <c r="H76" s="85">
        <v>0</v>
      </c>
      <c r="I76" s="386">
        <f t="shared" si="7"/>
        <v>0</v>
      </c>
      <c r="J76" s="386">
        <f t="shared" si="8"/>
        <v>0</v>
      </c>
      <c r="L76" s="28"/>
    </row>
    <row r="77" spans="1:12" s="95" customFormat="1" x14ac:dyDescent="0.25">
      <c r="A77" s="190">
        <v>3</v>
      </c>
      <c r="B77" s="649" t="s">
        <v>53</v>
      </c>
      <c r="C77" s="650"/>
      <c r="D77" s="191"/>
      <c r="E77" s="192">
        <f>E59</f>
        <v>244.66</v>
      </c>
      <c r="F77" s="191"/>
      <c r="G77" s="192">
        <f>G59</f>
        <v>2994</v>
      </c>
      <c r="H77" s="192">
        <f>H59</f>
        <v>60.97</v>
      </c>
      <c r="I77" s="440">
        <f t="shared" si="7"/>
        <v>24.920297555791709</v>
      </c>
      <c r="J77" s="440">
        <f t="shared" si="8"/>
        <v>2.0364061456245826</v>
      </c>
      <c r="L77" s="28"/>
    </row>
    <row r="78" spans="1:12" s="95" customFormat="1" x14ac:dyDescent="0.25">
      <c r="A78" s="193">
        <v>4</v>
      </c>
      <c r="B78" s="644" t="s">
        <v>53</v>
      </c>
      <c r="C78" s="645"/>
      <c r="D78" s="191"/>
      <c r="E78" s="192">
        <f>E71</f>
        <v>30.66</v>
      </c>
      <c r="F78" s="191"/>
      <c r="G78" s="192">
        <f>G72</f>
        <v>464</v>
      </c>
      <c r="H78" s="192">
        <f>H72</f>
        <v>0</v>
      </c>
      <c r="I78" s="440">
        <f t="shared" si="7"/>
        <v>0</v>
      </c>
      <c r="J78" s="440">
        <f t="shared" si="8"/>
        <v>0</v>
      </c>
      <c r="L78" s="28"/>
    </row>
    <row r="79" spans="1:12" s="95" customFormat="1" x14ac:dyDescent="0.25">
      <c r="A79" s="646" t="s">
        <v>110</v>
      </c>
      <c r="B79" s="647"/>
      <c r="C79" s="648"/>
      <c r="D79" s="194"/>
      <c r="E79" s="195">
        <f>SUM(E77:E78)</f>
        <v>275.32</v>
      </c>
      <c r="F79" s="194"/>
      <c r="G79" s="195">
        <f>G77+G78</f>
        <v>3458</v>
      </c>
      <c r="H79" s="195">
        <f>SUM(H77:H78)</f>
        <v>60.97</v>
      </c>
      <c r="I79" s="387">
        <f t="shared" si="7"/>
        <v>22.145140200493969</v>
      </c>
      <c r="J79" s="387">
        <f t="shared" si="8"/>
        <v>1.7631578947368423</v>
      </c>
      <c r="L79" s="28"/>
    </row>
    <row r="80" spans="1:12" s="103" customFormat="1" x14ac:dyDescent="0.25">
      <c r="A80" s="608"/>
      <c r="B80" s="608"/>
      <c r="C80" s="608"/>
      <c r="D80" s="608"/>
      <c r="E80" s="608"/>
      <c r="F80" s="608"/>
      <c r="G80" s="608"/>
      <c r="H80" s="608"/>
      <c r="I80" s="608"/>
      <c r="J80" s="609"/>
      <c r="L80" s="28"/>
    </row>
    <row r="81" spans="1:12" s="36" customFormat="1" ht="20.100000000000001" customHeight="1" x14ac:dyDescent="0.25">
      <c r="A81" s="631" t="s">
        <v>141</v>
      </c>
      <c r="B81" s="632"/>
      <c r="C81" s="632"/>
      <c r="D81" s="632"/>
      <c r="E81" s="632"/>
      <c r="F81" s="632"/>
      <c r="G81" s="632"/>
      <c r="H81" s="632"/>
      <c r="I81" s="632"/>
      <c r="J81" s="633"/>
      <c r="L81" s="28"/>
    </row>
    <row r="82" spans="1:12" s="36" customFormat="1" x14ac:dyDescent="0.25">
      <c r="A82" s="554">
        <v>3</v>
      </c>
      <c r="B82" s="555"/>
      <c r="C82" s="556"/>
      <c r="D82" s="434" t="s">
        <v>15</v>
      </c>
      <c r="E82" s="128">
        <f>E83</f>
        <v>3336.65</v>
      </c>
      <c r="F82" s="167" t="e">
        <f>#REF!</f>
        <v>#REF!</v>
      </c>
      <c r="G82" s="168">
        <f>G83</f>
        <v>10617</v>
      </c>
      <c r="H82" s="168">
        <f>H83</f>
        <v>8332.619999999999</v>
      </c>
      <c r="I82" s="437">
        <f t="shared" ref="I82:I89" si="9">H82/E82*100</f>
        <v>249.73011853206057</v>
      </c>
      <c r="J82" s="437">
        <f>H82/G82*100</f>
        <v>78.483752472449837</v>
      </c>
      <c r="L82" s="28"/>
    </row>
    <row r="83" spans="1:12" s="103" customFormat="1" x14ac:dyDescent="0.25">
      <c r="A83" s="557">
        <v>32</v>
      </c>
      <c r="B83" s="558"/>
      <c r="C83" s="559"/>
      <c r="D83" s="389" t="s">
        <v>30</v>
      </c>
      <c r="E83" s="141">
        <f>E84+E86</f>
        <v>3336.65</v>
      </c>
      <c r="F83" s="170">
        <v>90500</v>
      </c>
      <c r="G83" s="171">
        <f>G84+G86</f>
        <v>10617</v>
      </c>
      <c r="H83" s="172">
        <f>H84+H86</f>
        <v>8332.619999999999</v>
      </c>
      <c r="I83" s="438">
        <f t="shared" si="9"/>
        <v>249.73011853206057</v>
      </c>
      <c r="J83" s="438">
        <f t="shared" ref="J83:J89" si="10">H83/G83*100</f>
        <v>78.483752472449837</v>
      </c>
      <c r="L83" s="28"/>
    </row>
    <row r="84" spans="1:12" s="103" customFormat="1" x14ac:dyDescent="0.25">
      <c r="A84" s="178">
        <v>321</v>
      </c>
      <c r="B84" s="179"/>
      <c r="C84" s="180"/>
      <c r="D84" s="181" t="s">
        <v>117</v>
      </c>
      <c r="E84" s="173">
        <f>E85</f>
        <v>504.35</v>
      </c>
      <c r="F84" s="174"/>
      <c r="G84" s="175">
        <v>2654</v>
      </c>
      <c r="H84" s="175">
        <f>H85</f>
        <v>2440</v>
      </c>
      <c r="I84" s="384">
        <f t="shared" si="9"/>
        <v>483.79101814216313</v>
      </c>
      <c r="J84" s="384">
        <f t="shared" si="10"/>
        <v>91.936699321778448</v>
      </c>
      <c r="L84" s="28"/>
    </row>
    <row r="85" spans="1:12" s="103" customFormat="1" x14ac:dyDescent="0.25">
      <c r="A85" s="161"/>
      <c r="B85" s="162">
        <v>3211</v>
      </c>
      <c r="C85" s="163"/>
      <c r="D85" s="182" t="s">
        <v>116</v>
      </c>
      <c r="E85" s="215">
        <v>504.35</v>
      </c>
      <c r="F85" s="174"/>
      <c r="G85" s="185">
        <v>2654</v>
      </c>
      <c r="H85" s="185">
        <v>2440</v>
      </c>
      <c r="I85" s="384">
        <f t="shared" si="9"/>
        <v>483.79101814216313</v>
      </c>
      <c r="J85" s="384">
        <f t="shared" si="10"/>
        <v>91.936699321778448</v>
      </c>
      <c r="L85" s="28"/>
    </row>
    <row r="86" spans="1:12" s="103" customFormat="1" x14ac:dyDescent="0.25">
      <c r="A86" s="178">
        <v>323</v>
      </c>
      <c r="B86" s="179"/>
      <c r="C86" s="180"/>
      <c r="D86" s="181" t="s">
        <v>118</v>
      </c>
      <c r="E86" s="173">
        <f>E87+E88</f>
        <v>2832.3</v>
      </c>
      <c r="F86" s="174"/>
      <c r="G86" s="175">
        <f>G87+G88</f>
        <v>7963</v>
      </c>
      <c r="H86" s="175">
        <f>H87+H88</f>
        <v>5892.62</v>
      </c>
      <c r="I86" s="384">
        <f t="shared" si="9"/>
        <v>208.05070084383718</v>
      </c>
      <c r="J86" s="384">
        <f t="shared" si="10"/>
        <v>74</v>
      </c>
      <c r="L86" s="28"/>
    </row>
    <row r="87" spans="1:12" s="103" customFormat="1" x14ac:dyDescent="0.25">
      <c r="A87" s="183"/>
      <c r="B87" s="124">
        <v>3231</v>
      </c>
      <c r="C87" s="184"/>
      <c r="D87" s="102" t="s">
        <v>119</v>
      </c>
      <c r="E87" s="88">
        <v>2010.75</v>
      </c>
      <c r="F87" s="126"/>
      <c r="G87" s="89">
        <v>6636</v>
      </c>
      <c r="H87" s="85">
        <v>3383.65</v>
      </c>
      <c r="I87" s="384">
        <f t="shared" si="9"/>
        <v>168.278005719259</v>
      </c>
      <c r="J87" s="384">
        <f t="shared" si="10"/>
        <v>50.989300783604584</v>
      </c>
      <c r="L87" s="28"/>
    </row>
    <row r="88" spans="1:12" s="103" customFormat="1" x14ac:dyDescent="0.25">
      <c r="A88" s="178"/>
      <c r="B88" s="179">
        <v>3239</v>
      </c>
      <c r="C88" s="180"/>
      <c r="D88" s="182" t="s">
        <v>113</v>
      </c>
      <c r="E88" s="215">
        <v>821.55</v>
      </c>
      <c r="F88" s="174"/>
      <c r="G88" s="185">
        <v>1327</v>
      </c>
      <c r="H88" s="185">
        <v>2508.9699999999998</v>
      </c>
      <c r="I88" s="384">
        <f t="shared" si="9"/>
        <v>305.39468078631853</v>
      </c>
      <c r="J88" s="384">
        <f t="shared" si="10"/>
        <v>189.07083647324791</v>
      </c>
      <c r="L88" s="28"/>
    </row>
    <row r="89" spans="1:12" s="103" customFormat="1" x14ac:dyDescent="0.25">
      <c r="A89" s="610" t="s">
        <v>120</v>
      </c>
      <c r="B89" s="611"/>
      <c r="C89" s="612"/>
      <c r="D89" s="186"/>
      <c r="E89" s="189">
        <f>E82</f>
        <v>3336.65</v>
      </c>
      <c r="F89" s="188"/>
      <c r="G89" s="189">
        <f>G82</f>
        <v>10617</v>
      </c>
      <c r="H89" s="189">
        <f>H82</f>
        <v>8332.619999999999</v>
      </c>
      <c r="I89" s="385">
        <f t="shared" si="9"/>
        <v>249.73011853206057</v>
      </c>
      <c r="J89" s="385">
        <f t="shared" si="10"/>
        <v>78.483752472449837</v>
      </c>
      <c r="L89" s="28"/>
    </row>
    <row r="90" spans="1:12" s="103" customFormat="1" x14ac:dyDescent="0.25">
      <c r="A90" s="178"/>
      <c r="B90" s="209"/>
      <c r="C90" s="209"/>
      <c r="D90" s="246"/>
      <c r="E90" s="247"/>
      <c r="F90" s="248"/>
      <c r="G90" s="249"/>
      <c r="H90" s="249"/>
      <c r="I90" s="250"/>
      <c r="J90" s="176"/>
      <c r="L90" s="28"/>
    </row>
    <row r="91" spans="1:12" s="36" customFormat="1" ht="20.100000000000001" customHeight="1" x14ac:dyDescent="0.25">
      <c r="A91" s="631" t="s">
        <v>142</v>
      </c>
      <c r="B91" s="632"/>
      <c r="C91" s="632"/>
      <c r="D91" s="632"/>
      <c r="E91" s="632"/>
      <c r="F91" s="632"/>
      <c r="G91" s="632"/>
      <c r="H91" s="632"/>
      <c r="I91" s="632"/>
      <c r="J91" s="633"/>
      <c r="L91" s="28"/>
    </row>
    <row r="92" spans="1:12" s="36" customFormat="1" x14ac:dyDescent="0.25">
      <c r="A92" s="554">
        <v>3</v>
      </c>
      <c r="B92" s="555"/>
      <c r="C92" s="556"/>
      <c r="D92" s="434" t="s">
        <v>15</v>
      </c>
      <c r="E92" s="128">
        <f>E93+E100+E114</f>
        <v>523019.50356626185</v>
      </c>
      <c r="F92" s="129">
        <f>F93+F100+F117+F123</f>
        <v>9694180</v>
      </c>
      <c r="G92" s="131">
        <f>G93+G100</f>
        <v>1189561</v>
      </c>
      <c r="H92" s="131">
        <f>H93+H100</f>
        <v>566826.52</v>
      </c>
      <c r="I92" s="441">
        <f t="shared" ref="I92:I123" si="11">H92/E92*100</f>
        <v>108.3757902210215</v>
      </c>
      <c r="J92" s="442">
        <f>H92/G92*100</f>
        <v>47.650059139464055</v>
      </c>
      <c r="L92" s="28"/>
    </row>
    <row r="93" spans="1:12" s="36" customFormat="1" x14ac:dyDescent="0.25">
      <c r="A93" s="557">
        <v>31</v>
      </c>
      <c r="B93" s="558"/>
      <c r="C93" s="559"/>
      <c r="D93" s="389" t="s">
        <v>16</v>
      </c>
      <c r="E93" s="141">
        <f>E94+E96+E98</f>
        <v>519540.89616165636</v>
      </c>
      <c r="F93" s="142">
        <v>9555180</v>
      </c>
      <c r="G93" s="143">
        <f>G94+G96+G98</f>
        <v>1188531</v>
      </c>
      <c r="H93" s="144">
        <f>H94+H96+H98</f>
        <v>566666.11</v>
      </c>
      <c r="I93" s="443">
        <f t="shared" si="11"/>
        <v>109.07054943826415</v>
      </c>
      <c r="J93" s="444">
        <f t="shared" ref="J93:J123" si="12">H93/G93*100</f>
        <v>47.677856951143887</v>
      </c>
    </row>
    <row r="94" spans="1:12" s="103" customFormat="1" x14ac:dyDescent="0.25">
      <c r="A94" s="145">
        <v>311</v>
      </c>
      <c r="B94" s="98"/>
      <c r="C94" s="99"/>
      <c r="D94" s="390" t="s">
        <v>121</v>
      </c>
      <c r="E94" s="148">
        <f>E95</f>
        <v>435798.63428230141</v>
      </c>
      <c r="F94" s="126"/>
      <c r="G94" s="150">
        <f>G95</f>
        <v>995421</v>
      </c>
      <c r="H94" s="151">
        <f>H95</f>
        <v>483301.73</v>
      </c>
      <c r="I94" s="393">
        <f t="shared" si="11"/>
        <v>110.90023969348353</v>
      </c>
      <c r="J94" s="394">
        <f t="shared" si="12"/>
        <v>48.55249487402817</v>
      </c>
    </row>
    <row r="95" spans="1:12" s="103" customFormat="1" x14ac:dyDescent="0.25">
      <c r="A95" s="145"/>
      <c r="B95" s="98">
        <v>3111</v>
      </c>
      <c r="C95" s="99"/>
      <c r="D95" s="102" t="s">
        <v>121</v>
      </c>
      <c r="E95" s="88">
        <v>435798.63428230141</v>
      </c>
      <c r="F95" s="126"/>
      <c r="G95" s="89">
        <v>995421</v>
      </c>
      <c r="H95" s="85">
        <v>483301.73</v>
      </c>
      <c r="I95" s="393">
        <f t="shared" si="11"/>
        <v>110.90023969348353</v>
      </c>
      <c r="J95" s="394">
        <f t="shared" si="12"/>
        <v>48.55249487402817</v>
      </c>
    </row>
    <row r="96" spans="1:12" s="103" customFormat="1" x14ac:dyDescent="0.25">
      <c r="A96" s="145">
        <v>312</v>
      </c>
      <c r="B96" s="98"/>
      <c r="C96" s="99"/>
      <c r="D96" s="39" t="s">
        <v>122</v>
      </c>
      <c r="E96" s="148">
        <f>E97</f>
        <v>11778.721879354965</v>
      </c>
      <c r="F96" s="126"/>
      <c r="G96" s="150">
        <f>G97</f>
        <v>39816</v>
      </c>
      <c r="H96" s="151">
        <f>H97</f>
        <v>4958.6899999999996</v>
      </c>
      <c r="I96" s="393">
        <f t="shared" si="11"/>
        <v>42.098710291235356</v>
      </c>
      <c r="J96" s="394">
        <f t="shared" si="12"/>
        <v>12.454013461924854</v>
      </c>
    </row>
    <row r="97" spans="1:10" s="103" customFormat="1" x14ac:dyDescent="0.25">
      <c r="A97" s="145"/>
      <c r="B97" s="98">
        <v>3121</v>
      </c>
      <c r="C97" s="99"/>
      <c r="D97" s="102" t="s">
        <v>122</v>
      </c>
      <c r="E97" s="88">
        <v>11778.721879354965</v>
      </c>
      <c r="F97" s="126"/>
      <c r="G97" s="89">
        <v>39816</v>
      </c>
      <c r="H97" s="85">
        <v>4958.6899999999996</v>
      </c>
      <c r="I97" s="393">
        <f t="shared" si="11"/>
        <v>42.098710291235356</v>
      </c>
      <c r="J97" s="394">
        <f t="shared" si="12"/>
        <v>12.454013461924854</v>
      </c>
    </row>
    <row r="98" spans="1:10" s="103" customFormat="1" x14ac:dyDescent="0.25">
      <c r="A98" s="145">
        <v>313</v>
      </c>
      <c r="B98" s="98"/>
      <c r="C98" s="99"/>
      <c r="D98" s="39" t="s">
        <v>123</v>
      </c>
      <c r="E98" s="148">
        <f>E99</f>
        <v>71963.539999999994</v>
      </c>
      <c r="F98" s="126"/>
      <c r="G98" s="150">
        <f>G99</f>
        <v>153294</v>
      </c>
      <c r="H98" s="151">
        <f>H99</f>
        <v>78405.69</v>
      </c>
      <c r="I98" s="393">
        <f t="shared" si="11"/>
        <v>108.95196373052245</v>
      </c>
      <c r="J98" s="394">
        <f t="shared" si="12"/>
        <v>51.1472660378097</v>
      </c>
    </row>
    <row r="99" spans="1:10" s="103" customFormat="1" x14ac:dyDescent="0.25">
      <c r="A99" s="145"/>
      <c r="B99" s="98">
        <v>3132</v>
      </c>
      <c r="C99" s="99"/>
      <c r="D99" s="102" t="s">
        <v>124</v>
      </c>
      <c r="E99" s="88">
        <v>71963.539999999994</v>
      </c>
      <c r="F99" s="126"/>
      <c r="G99" s="89">
        <v>153294</v>
      </c>
      <c r="H99" s="85">
        <v>78405.69</v>
      </c>
      <c r="I99" s="393">
        <f t="shared" si="11"/>
        <v>108.95196373052245</v>
      </c>
      <c r="J99" s="394">
        <f t="shared" si="12"/>
        <v>51.1472660378097</v>
      </c>
    </row>
    <row r="100" spans="1:10" s="36" customFormat="1" x14ac:dyDescent="0.25">
      <c r="A100" s="557">
        <v>32</v>
      </c>
      <c r="B100" s="558"/>
      <c r="C100" s="559"/>
      <c r="D100" s="389" t="s">
        <v>30</v>
      </c>
      <c r="E100" s="141">
        <f>E101+E103+E106+E110</f>
        <v>2380.9101453314752</v>
      </c>
      <c r="F100" s="142">
        <v>116000</v>
      </c>
      <c r="G100" s="143">
        <f>G101+G103+G106+G110</f>
        <v>1030</v>
      </c>
      <c r="H100" s="144">
        <f>H101+H103+H106+H110</f>
        <v>160.41</v>
      </c>
      <c r="I100" s="443">
        <f t="shared" si="11"/>
        <v>6.7373395134013929</v>
      </c>
      <c r="J100" s="444">
        <f t="shared" si="12"/>
        <v>15.57378640776699</v>
      </c>
    </row>
    <row r="101" spans="1:10" s="103" customFormat="1" x14ac:dyDescent="0.25">
      <c r="A101" s="152">
        <v>321</v>
      </c>
      <c r="B101" s="153"/>
      <c r="C101" s="154"/>
      <c r="D101" s="181" t="s">
        <v>117</v>
      </c>
      <c r="E101" s="148">
        <f>E102</f>
        <v>0</v>
      </c>
      <c r="F101" s="149"/>
      <c r="G101" s="150">
        <f>G102</f>
        <v>133</v>
      </c>
      <c r="H101" s="151">
        <f>H102</f>
        <v>0</v>
      </c>
      <c r="I101" s="393" t="e">
        <f t="shared" si="11"/>
        <v>#DIV/0!</v>
      </c>
      <c r="J101" s="394">
        <f t="shared" si="12"/>
        <v>0</v>
      </c>
    </row>
    <row r="102" spans="1:10" s="103" customFormat="1" x14ac:dyDescent="0.25">
      <c r="A102" s="152"/>
      <c r="B102" s="124">
        <v>3211</v>
      </c>
      <c r="C102" s="125"/>
      <c r="D102" s="100" t="s">
        <v>116</v>
      </c>
      <c r="E102" s="148">
        <v>0</v>
      </c>
      <c r="F102" s="149"/>
      <c r="G102" s="89">
        <v>133</v>
      </c>
      <c r="H102" s="151">
        <v>0</v>
      </c>
      <c r="I102" s="393" t="e">
        <f t="shared" si="11"/>
        <v>#DIV/0!</v>
      </c>
      <c r="J102" s="394">
        <f t="shared" si="12"/>
        <v>0</v>
      </c>
    </row>
    <row r="103" spans="1:10" s="103" customFormat="1" x14ac:dyDescent="0.25">
      <c r="A103" s="152">
        <v>322</v>
      </c>
      <c r="B103" s="153"/>
      <c r="C103" s="154"/>
      <c r="D103" s="39" t="s">
        <v>112</v>
      </c>
      <c r="E103" s="148">
        <f>E104+E105</f>
        <v>0</v>
      </c>
      <c r="F103" s="149"/>
      <c r="G103" s="150">
        <f>G104+G105</f>
        <v>233</v>
      </c>
      <c r="H103" s="151">
        <f>H104+H105</f>
        <v>126.66</v>
      </c>
      <c r="I103" s="393" t="e">
        <f t="shared" si="11"/>
        <v>#DIV/0!</v>
      </c>
      <c r="J103" s="394">
        <f t="shared" si="12"/>
        <v>54.360515021459221</v>
      </c>
    </row>
    <row r="104" spans="1:10" s="103" customFormat="1" x14ac:dyDescent="0.25">
      <c r="A104" s="152"/>
      <c r="B104" s="199">
        <v>3221</v>
      </c>
      <c r="C104" s="200"/>
      <c r="D104" s="102" t="s">
        <v>125</v>
      </c>
      <c r="E104" s="148">
        <v>0</v>
      </c>
      <c r="F104" s="149"/>
      <c r="G104" s="89">
        <v>133</v>
      </c>
      <c r="H104" s="151">
        <v>0</v>
      </c>
      <c r="I104" s="393" t="e">
        <f t="shared" si="11"/>
        <v>#DIV/0!</v>
      </c>
      <c r="J104" s="394">
        <f t="shared" si="12"/>
        <v>0</v>
      </c>
    </row>
    <row r="105" spans="1:10" s="103" customFormat="1" x14ac:dyDescent="0.25">
      <c r="A105" s="152"/>
      <c r="B105" s="199">
        <v>3222</v>
      </c>
      <c r="C105" s="200"/>
      <c r="D105" s="102" t="s">
        <v>126</v>
      </c>
      <c r="E105" s="148">
        <v>0</v>
      </c>
      <c r="F105" s="149"/>
      <c r="G105" s="89">
        <v>100</v>
      </c>
      <c r="H105" s="85">
        <v>126.66</v>
      </c>
      <c r="I105" s="393" t="e">
        <f t="shared" si="11"/>
        <v>#DIV/0!</v>
      </c>
      <c r="J105" s="394">
        <f t="shared" si="12"/>
        <v>126.66</v>
      </c>
    </row>
    <row r="106" spans="1:10" s="103" customFormat="1" x14ac:dyDescent="0.25">
      <c r="A106" s="152">
        <v>323</v>
      </c>
      <c r="B106" s="199"/>
      <c r="C106" s="200"/>
      <c r="D106" s="39" t="s">
        <v>118</v>
      </c>
      <c r="E106" s="148">
        <f>E107+E108+E109</f>
        <v>952.95</v>
      </c>
      <c r="F106" s="149"/>
      <c r="G106" s="150">
        <f>G108+G109</f>
        <v>398</v>
      </c>
      <c r="H106" s="151">
        <f>H107+H108+H109</f>
        <v>33.75</v>
      </c>
      <c r="I106" s="393">
        <f t="shared" si="11"/>
        <v>3.541633873760428</v>
      </c>
      <c r="J106" s="394">
        <f t="shared" si="12"/>
        <v>8.4798994974874375</v>
      </c>
    </row>
    <row r="107" spans="1:10" s="103" customFormat="1" x14ac:dyDescent="0.25">
      <c r="A107" s="152"/>
      <c r="B107" s="199">
        <v>3232</v>
      </c>
      <c r="C107" s="200"/>
      <c r="D107" s="100" t="s">
        <v>168</v>
      </c>
      <c r="E107" s="148">
        <v>0</v>
      </c>
      <c r="F107" s="149"/>
      <c r="G107" s="150">
        <v>0</v>
      </c>
      <c r="H107" s="85">
        <v>33.75</v>
      </c>
      <c r="I107" s="393" t="e">
        <f t="shared" si="11"/>
        <v>#DIV/0!</v>
      </c>
      <c r="J107" s="394" t="e">
        <f t="shared" si="12"/>
        <v>#DIV/0!</v>
      </c>
    </row>
    <row r="108" spans="1:10" s="103" customFormat="1" x14ac:dyDescent="0.25">
      <c r="A108" s="152"/>
      <c r="B108" s="199">
        <v>3236</v>
      </c>
      <c r="C108" s="200"/>
      <c r="D108" s="102" t="s">
        <v>127</v>
      </c>
      <c r="E108" s="88">
        <v>952.95</v>
      </c>
      <c r="F108" s="149"/>
      <c r="G108" s="89">
        <v>133</v>
      </c>
      <c r="H108" s="151">
        <v>0</v>
      </c>
      <c r="I108" s="393">
        <f t="shared" si="11"/>
        <v>0</v>
      </c>
      <c r="J108" s="394">
        <f t="shared" si="12"/>
        <v>0</v>
      </c>
    </row>
    <row r="109" spans="1:10" s="103" customFormat="1" x14ac:dyDescent="0.25">
      <c r="A109" s="152"/>
      <c r="B109" s="199">
        <v>3237</v>
      </c>
      <c r="C109" s="200"/>
      <c r="D109" s="102" t="s">
        <v>128</v>
      </c>
      <c r="E109" s="148">
        <v>0</v>
      </c>
      <c r="F109" s="149"/>
      <c r="G109" s="89">
        <v>265</v>
      </c>
      <c r="H109" s="151">
        <v>0</v>
      </c>
      <c r="I109" s="393" t="e">
        <f t="shared" si="11"/>
        <v>#DIV/0!</v>
      </c>
      <c r="J109" s="394">
        <f t="shared" si="12"/>
        <v>0</v>
      </c>
    </row>
    <row r="110" spans="1:10" s="103" customFormat="1" x14ac:dyDescent="0.25">
      <c r="A110" s="152">
        <v>329</v>
      </c>
      <c r="B110" s="199"/>
      <c r="C110" s="200"/>
      <c r="D110" s="39" t="s">
        <v>113</v>
      </c>
      <c r="E110" s="148">
        <f>E111+E112+E113</f>
        <v>1427.9601453314751</v>
      </c>
      <c r="F110" s="149"/>
      <c r="G110" s="150">
        <f>G111+G113</f>
        <v>266</v>
      </c>
      <c r="H110" s="151">
        <f>H111+H113</f>
        <v>0</v>
      </c>
      <c r="I110" s="393">
        <f t="shared" si="11"/>
        <v>0</v>
      </c>
      <c r="J110" s="394">
        <f t="shared" si="12"/>
        <v>0</v>
      </c>
    </row>
    <row r="111" spans="1:10" s="103" customFormat="1" x14ac:dyDescent="0.25">
      <c r="A111" s="152"/>
      <c r="B111" s="199">
        <v>3293</v>
      </c>
      <c r="C111" s="200"/>
      <c r="D111" s="102" t="s">
        <v>108</v>
      </c>
      <c r="E111" s="88">
        <v>121.47</v>
      </c>
      <c r="F111" s="149"/>
      <c r="G111" s="89">
        <v>133</v>
      </c>
      <c r="H111" s="151">
        <v>0</v>
      </c>
      <c r="I111" s="393">
        <f t="shared" si="11"/>
        <v>0</v>
      </c>
      <c r="J111" s="394">
        <f t="shared" si="12"/>
        <v>0</v>
      </c>
    </row>
    <row r="112" spans="1:10" s="103" customFormat="1" x14ac:dyDescent="0.25">
      <c r="A112" s="152"/>
      <c r="B112" s="199">
        <v>3296</v>
      </c>
      <c r="C112" s="200"/>
      <c r="D112" s="102" t="s">
        <v>171</v>
      </c>
      <c r="E112" s="88">
        <v>1306.4901453314751</v>
      </c>
      <c r="F112" s="149"/>
      <c r="G112" s="89">
        <v>0</v>
      </c>
      <c r="H112" s="151">
        <v>0</v>
      </c>
      <c r="I112" s="393">
        <f t="shared" si="11"/>
        <v>0</v>
      </c>
      <c r="J112" s="394" t="e">
        <f t="shared" si="12"/>
        <v>#DIV/0!</v>
      </c>
    </row>
    <row r="113" spans="1:12" s="103" customFormat="1" x14ac:dyDescent="0.25">
      <c r="A113" s="152"/>
      <c r="B113" s="199">
        <v>3299</v>
      </c>
      <c r="C113" s="200"/>
      <c r="D113" s="102" t="s">
        <v>113</v>
      </c>
      <c r="E113" s="148">
        <v>0</v>
      </c>
      <c r="F113" s="149"/>
      <c r="G113" s="89">
        <v>133</v>
      </c>
      <c r="H113" s="151">
        <v>0</v>
      </c>
      <c r="I113" s="393" t="e">
        <f t="shared" si="11"/>
        <v>#DIV/0!</v>
      </c>
      <c r="J113" s="394">
        <f t="shared" si="12"/>
        <v>0</v>
      </c>
    </row>
    <row r="114" spans="1:12" s="103" customFormat="1" x14ac:dyDescent="0.25">
      <c r="A114" s="557">
        <v>34</v>
      </c>
      <c r="B114" s="558"/>
      <c r="C114" s="559"/>
      <c r="D114" s="389" t="s">
        <v>50</v>
      </c>
      <c r="E114" s="141">
        <f>E115</f>
        <v>1097.6972592740062</v>
      </c>
      <c r="F114" s="142"/>
      <c r="G114" s="171">
        <f>G115</f>
        <v>0</v>
      </c>
      <c r="H114" s="144">
        <f>H115</f>
        <v>0</v>
      </c>
      <c r="I114" s="443">
        <f t="shared" si="11"/>
        <v>0</v>
      </c>
      <c r="J114" s="444" t="e">
        <f t="shared" si="12"/>
        <v>#DIV/0!</v>
      </c>
    </row>
    <row r="115" spans="1:12" s="103" customFormat="1" x14ac:dyDescent="0.25">
      <c r="A115" s="152">
        <v>341</v>
      </c>
      <c r="B115" s="199"/>
      <c r="C115" s="200"/>
      <c r="D115" s="390" t="s">
        <v>50</v>
      </c>
      <c r="E115" s="148">
        <f>E116</f>
        <v>1097.6972592740062</v>
      </c>
      <c r="F115" s="149"/>
      <c r="G115" s="89">
        <v>0</v>
      </c>
      <c r="H115" s="151">
        <v>0</v>
      </c>
      <c r="I115" s="393">
        <f t="shared" si="11"/>
        <v>0</v>
      </c>
      <c r="J115" s="394" t="e">
        <f t="shared" si="12"/>
        <v>#DIV/0!</v>
      </c>
    </row>
    <row r="116" spans="1:12" s="103" customFormat="1" x14ac:dyDescent="0.25">
      <c r="A116" s="152"/>
      <c r="B116" s="199">
        <v>3433</v>
      </c>
      <c r="C116" s="200"/>
      <c r="D116" s="102" t="s">
        <v>172</v>
      </c>
      <c r="E116" s="88">
        <v>1097.6972592740062</v>
      </c>
      <c r="F116" s="149"/>
      <c r="G116" s="89">
        <v>0</v>
      </c>
      <c r="H116" s="151">
        <v>0</v>
      </c>
      <c r="I116" s="393">
        <f t="shared" si="11"/>
        <v>0</v>
      </c>
      <c r="J116" s="394" t="e">
        <f t="shared" si="12"/>
        <v>#DIV/0!</v>
      </c>
    </row>
    <row r="117" spans="1:12" s="36" customFormat="1" ht="38.25" x14ac:dyDescent="0.25">
      <c r="A117" s="563">
        <v>4</v>
      </c>
      <c r="B117" s="564"/>
      <c r="C117" s="565"/>
      <c r="D117" s="136" t="s">
        <v>39</v>
      </c>
      <c r="E117" s="137">
        <v>0</v>
      </c>
      <c r="F117" s="138">
        <v>23000</v>
      </c>
      <c r="G117" s="139">
        <f>G118</f>
        <v>664</v>
      </c>
      <c r="H117" s="140">
        <f>H118</f>
        <v>0</v>
      </c>
      <c r="I117" s="441" t="e">
        <f t="shared" si="11"/>
        <v>#DIV/0!</v>
      </c>
      <c r="J117" s="442">
        <f t="shared" si="12"/>
        <v>0</v>
      </c>
      <c r="L117" s="37"/>
    </row>
    <row r="118" spans="1:12" s="103" customFormat="1" ht="38.25" x14ac:dyDescent="0.25">
      <c r="A118" s="557">
        <v>42</v>
      </c>
      <c r="B118" s="558"/>
      <c r="C118" s="559"/>
      <c r="D118" s="389" t="s">
        <v>39</v>
      </c>
      <c r="E118" s="169">
        <v>0</v>
      </c>
      <c r="F118" s="170">
        <v>5000</v>
      </c>
      <c r="G118" s="143">
        <f>G119</f>
        <v>664</v>
      </c>
      <c r="H118" s="172">
        <f>H119</f>
        <v>0</v>
      </c>
      <c r="I118" s="443" t="e">
        <f t="shared" si="11"/>
        <v>#DIV/0!</v>
      </c>
      <c r="J118" s="444">
        <f t="shared" si="12"/>
        <v>0</v>
      </c>
      <c r="L118" s="37"/>
    </row>
    <row r="119" spans="1:12" s="103" customFormat="1" ht="25.5" x14ac:dyDescent="0.25">
      <c r="A119" s="152">
        <v>424</v>
      </c>
      <c r="B119" s="153"/>
      <c r="C119" s="154"/>
      <c r="D119" s="390" t="s">
        <v>115</v>
      </c>
      <c r="E119" s="148">
        <v>0</v>
      </c>
      <c r="F119" s="149"/>
      <c r="G119" s="150">
        <v>664</v>
      </c>
      <c r="H119" s="151">
        <f>H120</f>
        <v>0</v>
      </c>
      <c r="I119" s="393" t="e">
        <f t="shared" si="11"/>
        <v>#DIV/0!</v>
      </c>
      <c r="J119" s="394">
        <f t="shared" si="12"/>
        <v>0</v>
      </c>
      <c r="L119" s="37"/>
    </row>
    <row r="120" spans="1:12" s="103" customFormat="1" x14ac:dyDescent="0.25">
      <c r="A120" s="123"/>
      <c r="B120" s="124">
        <v>4241</v>
      </c>
      <c r="C120" s="125"/>
      <c r="D120" s="102" t="s">
        <v>107</v>
      </c>
      <c r="E120" s="88">
        <v>0</v>
      </c>
      <c r="F120" s="126"/>
      <c r="G120" s="89">
        <v>664</v>
      </c>
      <c r="H120" s="151">
        <v>0</v>
      </c>
      <c r="I120" s="393" t="e">
        <f t="shared" si="11"/>
        <v>#DIV/0!</v>
      </c>
      <c r="J120" s="394">
        <f t="shared" si="12"/>
        <v>0</v>
      </c>
      <c r="L120" s="37"/>
    </row>
    <row r="121" spans="1:12" s="103" customFormat="1" x14ac:dyDescent="0.25">
      <c r="A121" s="557" t="s">
        <v>129</v>
      </c>
      <c r="B121" s="558"/>
      <c r="C121" s="559"/>
      <c r="D121" s="198"/>
      <c r="E121" s="141">
        <f>E92</f>
        <v>523019.50356626185</v>
      </c>
      <c r="F121" s="142"/>
      <c r="G121" s="143">
        <f>G93+G100</f>
        <v>1189561</v>
      </c>
      <c r="H121" s="144">
        <f>H93+H100</f>
        <v>566826.52</v>
      </c>
      <c r="I121" s="443">
        <f t="shared" si="11"/>
        <v>108.3757902210215</v>
      </c>
      <c r="J121" s="444">
        <f t="shared" si="12"/>
        <v>47.650059139464055</v>
      </c>
      <c r="L121" s="37"/>
    </row>
    <row r="122" spans="1:12" s="103" customFormat="1" x14ac:dyDescent="0.25">
      <c r="A122" s="569" t="s">
        <v>130</v>
      </c>
      <c r="B122" s="570"/>
      <c r="C122" s="571"/>
      <c r="D122" s="198"/>
      <c r="E122" s="141">
        <f>E117</f>
        <v>0</v>
      </c>
      <c r="F122" s="142"/>
      <c r="G122" s="143">
        <f>G117</f>
        <v>664</v>
      </c>
      <c r="H122" s="144">
        <f>H117</f>
        <v>0</v>
      </c>
      <c r="I122" s="443" t="e">
        <f t="shared" si="11"/>
        <v>#DIV/0!</v>
      </c>
      <c r="J122" s="444">
        <f t="shared" si="12"/>
        <v>0</v>
      </c>
      <c r="L122" s="37"/>
    </row>
    <row r="123" spans="1:12" s="36" customFormat="1" x14ac:dyDescent="0.25">
      <c r="A123" s="622" t="s">
        <v>131</v>
      </c>
      <c r="B123" s="623"/>
      <c r="C123" s="624"/>
      <c r="D123" s="201"/>
      <c r="E123" s="383">
        <f>SUM(E121:E122)</f>
        <v>523019.50356626185</v>
      </c>
      <c r="F123" s="202"/>
      <c r="G123" s="203">
        <f>SUM(G121:G122)</f>
        <v>1190225</v>
      </c>
      <c r="H123" s="203">
        <f>SUM(H121:H122)</f>
        <v>566826.52</v>
      </c>
      <c r="I123" s="398">
        <f t="shared" si="11"/>
        <v>108.3757902210215</v>
      </c>
      <c r="J123" s="399">
        <f t="shared" si="12"/>
        <v>47.62347623348527</v>
      </c>
    </row>
    <row r="124" spans="1:12" s="103" customFormat="1" x14ac:dyDescent="0.25">
      <c r="A124" s="239"/>
      <c r="B124" s="240"/>
      <c r="C124" s="240"/>
      <c r="D124" s="101"/>
      <c r="E124" s="241"/>
      <c r="F124" s="242"/>
      <c r="G124" s="243"/>
      <c r="H124" s="241"/>
      <c r="I124" s="244"/>
      <c r="J124" s="245"/>
    </row>
    <row r="125" spans="1:12" s="36" customFormat="1" ht="20.100000000000001" customHeight="1" x14ac:dyDescent="0.25">
      <c r="A125" s="631" t="s">
        <v>143</v>
      </c>
      <c r="B125" s="632"/>
      <c r="C125" s="632"/>
      <c r="D125" s="632"/>
      <c r="E125" s="632"/>
      <c r="F125" s="632"/>
      <c r="G125" s="632"/>
      <c r="H125" s="632"/>
      <c r="I125" s="632"/>
      <c r="J125" s="633"/>
    </row>
    <row r="126" spans="1:12" s="36" customFormat="1" x14ac:dyDescent="0.25">
      <c r="A126" s="554">
        <v>3</v>
      </c>
      <c r="B126" s="555"/>
      <c r="C126" s="556"/>
      <c r="D126" s="434" t="s">
        <v>15</v>
      </c>
      <c r="E126" s="160">
        <f>E127+E132</f>
        <v>2877.08</v>
      </c>
      <c r="F126" s="196">
        <f>F132+F157</f>
        <v>14600</v>
      </c>
      <c r="G126" s="197">
        <f>G127+G132</f>
        <v>5385.7800000000007</v>
      </c>
      <c r="H126" s="197">
        <f>H127+H132</f>
        <v>4878.72</v>
      </c>
      <c r="I126" s="441">
        <f t="shared" ref="I126:I156" si="13">H126/E126*100</f>
        <v>169.57192709274682</v>
      </c>
      <c r="J126" s="442">
        <f>H126/G126*100</f>
        <v>90.585207713645929</v>
      </c>
    </row>
    <row r="127" spans="1:12" s="103" customFormat="1" x14ac:dyDescent="0.25">
      <c r="A127" s="560">
        <v>31</v>
      </c>
      <c r="B127" s="561"/>
      <c r="C127" s="562"/>
      <c r="D127" s="211" t="s">
        <v>16</v>
      </c>
      <c r="E127" s="132">
        <v>0</v>
      </c>
      <c r="F127" s="133"/>
      <c r="G127" s="135">
        <f>G128+G130</f>
        <v>2389.7800000000002</v>
      </c>
      <c r="H127" s="135">
        <f>H128+H130</f>
        <v>2885.38</v>
      </c>
      <c r="I127" s="443" t="e">
        <f t="shared" si="13"/>
        <v>#DIV/0!</v>
      </c>
      <c r="J127" s="444">
        <f t="shared" ref="J127:J156" si="14">H127/G127*100</f>
        <v>120.73831063947308</v>
      </c>
    </row>
    <row r="128" spans="1:12" s="103" customFormat="1" x14ac:dyDescent="0.25">
      <c r="A128" s="178">
        <v>311</v>
      </c>
      <c r="B128" s="209"/>
      <c r="C128" s="210"/>
      <c r="D128" s="181" t="s">
        <v>132</v>
      </c>
      <c r="E128" s="173">
        <v>0</v>
      </c>
      <c r="F128" s="212"/>
      <c r="G128" s="214">
        <f>G129</f>
        <v>2051.3000000000002</v>
      </c>
      <c r="H128" s="214">
        <f>H129</f>
        <v>2476.71</v>
      </c>
      <c r="I128" s="393" t="e">
        <f t="shared" si="13"/>
        <v>#DIV/0!</v>
      </c>
      <c r="J128" s="394">
        <f t="shared" si="14"/>
        <v>120.73855603763465</v>
      </c>
    </row>
    <row r="129" spans="1:10" s="103" customFormat="1" x14ac:dyDescent="0.25">
      <c r="A129" s="177"/>
      <c r="B129" s="162">
        <v>3111</v>
      </c>
      <c r="C129" s="163"/>
      <c r="D129" s="182" t="s">
        <v>133</v>
      </c>
      <c r="E129" s="215">
        <v>0</v>
      </c>
      <c r="F129" s="216"/>
      <c r="G129" s="218">
        <v>2051.3000000000002</v>
      </c>
      <c r="H129" s="218">
        <v>2476.71</v>
      </c>
      <c r="I129" s="393" t="e">
        <f t="shared" si="13"/>
        <v>#DIV/0!</v>
      </c>
      <c r="J129" s="394">
        <f t="shared" si="14"/>
        <v>120.73855603763465</v>
      </c>
    </row>
    <row r="130" spans="1:10" s="103" customFormat="1" x14ac:dyDescent="0.25">
      <c r="A130" s="178">
        <v>313</v>
      </c>
      <c r="B130" s="204"/>
      <c r="C130" s="205"/>
      <c r="D130" s="181" t="s">
        <v>135</v>
      </c>
      <c r="E130" s="173">
        <v>0</v>
      </c>
      <c r="F130" s="212"/>
      <c r="G130" s="214">
        <f>G131</f>
        <v>338.48</v>
      </c>
      <c r="H130" s="214">
        <f>H131</f>
        <v>408.67</v>
      </c>
      <c r="I130" s="393" t="e">
        <f t="shared" si="13"/>
        <v>#DIV/0!</v>
      </c>
      <c r="J130" s="394">
        <f t="shared" si="14"/>
        <v>120.73682344599386</v>
      </c>
    </row>
    <row r="131" spans="1:10" s="103" customFormat="1" x14ac:dyDescent="0.25">
      <c r="A131" s="177"/>
      <c r="B131" s="162">
        <v>3132</v>
      </c>
      <c r="C131" s="163"/>
      <c r="D131" s="182" t="s">
        <v>134</v>
      </c>
      <c r="E131" s="173">
        <v>0</v>
      </c>
      <c r="F131" s="212"/>
      <c r="G131" s="218">
        <v>338.48</v>
      </c>
      <c r="H131" s="218">
        <v>408.67</v>
      </c>
      <c r="I131" s="393" t="e">
        <f t="shared" si="13"/>
        <v>#DIV/0!</v>
      </c>
      <c r="J131" s="394">
        <f t="shared" si="14"/>
        <v>120.73682344599386</v>
      </c>
    </row>
    <row r="132" spans="1:10" s="36" customFormat="1" x14ac:dyDescent="0.25">
      <c r="A132" s="557">
        <v>32</v>
      </c>
      <c r="B132" s="558"/>
      <c r="C132" s="559"/>
      <c r="D132" s="389" t="s">
        <v>30</v>
      </c>
      <c r="E132" s="141">
        <f>E133+E135+E140+E143</f>
        <v>2877.08</v>
      </c>
      <c r="F132" s="142">
        <v>14600</v>
      </c>
      <c r="G132" s="143">
        <f>G133+G135+G140+G143</f>
        <v>2996</v>
      </c>
      <c r="H132" s="144">
        <f>H133+H135+H143</f>
        <v>1993.34</v>
      </c>
      <c r="I132" s="443">
        <f t="shared" si="13"/>
        <v>69.283440154601195</v>
      </c>
      <c r="J132" s="444">
        <f t="shared" si="14"/>
        <v>66.533377837116149</v>
      </c>
    </row>
    <row r="133" spans="1:10" s="103" customFormat="1" x14ac:dyDescent="0.25">
      <c r="A133" s="152">
        <v>321</v>
      </c>
      <c r="B133" s="153"/>
      <c r="C133" s="154"/>
      <c r="D133" s="39" t="s">
        <v>117</v>
      </c>
      <c r="E133" s="148">
        <f>E134</f>
        <v>477.81</v>
      </c>
      <c r="F133" s="149"/>
      <c r="G133" s="150">
        <f>G134</f>
        <v>664</v>
      </c>
      <c r="H133" s="151">
        <f>H134</f>
        <v>1762.9</v>
      </c>
      <c r="I133" s="393">
        <f t="shared" si="13"/>
        <v>368.95418681065701</v>
      </c>
      <c r="J133" s="394">
        <f t="shared" si="14"/>
        <v>265.49698795180723</v>
      </c>
    </row>
    <row r="134" spans="1:10" s="103" customFormat="1" x14ac:dyDescent="0.25">
      <c r="A134" s="152"/>
      <c r="B134" s="199">
        <v>3211</v>
      </c>
      <c r="C134" s="125"/>
      <c r="D134" s="102" t="s">
        <v>116</v>
      </c>
      <c r="E134" s="270">
        <v>477.81</v>
      </c>
      <c r="F134" s="126"/>
      <c r="G134" s="89">
        <v>664</v>
      </c>
      <c r="H134" s="85">
        <v>1762.9</v>
      </c>
      <c r="I134" s="393">
        <f t="shared" si="13"/>
        <v>368.95418681065701</v>
      </c>
      <c r="J134" s="394">
        <f t="shared" si="14"/>
        <v>265.49698795180723</v>
      </c>
    </row>
    <row r="135" spans="1:10" s="103" customFormat="1" x14ac:dyDescent="0.25">
      <c r="A135" s="152">
        <v>322</v>
      </c>
      <c r="B135" s="199"/>
      <c r="C135" s="125"/>
      <c r="D135" s="39" t="s">
        <v>136</v>
      </c>
      <c r="E135" s="148">
        <f>E136+E137+E138+E139</f>
        <v>2110.08</v>
      </c>
      <c r="F135" s="126"/>
      <c r="G135" s="150">
        <f>G136+G137+G138</f>
        <v>1269</v>
      </c>
      <c r="H135" s="151">
        <f>H136+H137+H138</f>
        <v>177.83</v>
      </c>
      <c r="I135" s="393">
        <f t="shared" si="13"/>
        <v>8.4276425538368223</v>
      </c>
      <c r="J135" s="394">
        <f t="shared" si="14"/>
        <v>14.013396375098502</v>
      </c>
    </row>
    <row r="136" spans="1:10" s="103" customFormat="1" x14ac:dyDescent="0.25">
      <c r="A136" s="152"/>
      <c r="B136" s="199">
        <v>3221</v>
      </c>
      <c r="C136" s="125"/>
      <c r="D136" s="102" t="s">
        <v>105</v>
      </c>
      <c r="E136" s="88">
        <v>658.77</v>
      </c>
      <c r="F136" s="149"/>
      <c r="G136" s="89">
        <v>1103</v>
      </c>
      <c r="H136" s="85">
        <v>5.18</v>
      </c>
      <c r="I136" s="393">
        <f t="shared" si="13"/>
        <v>0.7863138880034003</v>
      </c>
      <c r="J136" s="394">
        <f t="shared" si="14"/>
        <v>0.4696282864913871</v>
      </c>
    </row>
    <row r="137" spans="1:10" s="103" customFormat="1" x14ac:dyDescent="0.25">
      <c r="A137" s="152"/>
      <c r="B137" s="199">
        <v>3222</v>
      </c>
      <c r="C137" s="125"/>
      <c r="D137" s="102" t="s">
        <v>126</v>
      </c>
      <c r="E137" s="88">
        <v>27.86</v>
      </c>
      <c r="F137" s="149"/>
      <c r="G137" s="89">
        <v>100</v>
      </c>
      <c r="H137" s="85">
        <v>172.65</v>
      </c>
      <c r="I137" s="393">
        <f t="shared" si="13"/>
        <v>619.70567121320892</v>
      </c>
      <c r="J137" s="394">
        <f t="shared" si="14"/>
        <v>172.65</v>
      </c>
    </row>
    <row r="138" spans="1:10" s="103" customFormat="1" x14ac:dyDescent="0.25">
      <c r="A138" s="152"/>
      <c r="B138" s="199">
        <v>3225</v>
      </c>
      <c r="C138" s="200"/>
      <c r="D138" s="102" t="s">
        <v>106</v>
      </c>
      <c r="E138" s="88">
        <v>0</v>
      </c>
      <c r="F138" s="149"/>
      <c r="G138" s="89">
        <v>66</v>
      </c>
      <c r="H138" s="151">
        <v>0</v>
      </c>
      <c r="I138" s="393" t="e">
        <f t="shared" si="13"/>
        <v>#DIV/0!</v>
      </c>
      <c r="J138" s="394">
        <f t="shared" si="14"/>
        <v>0</v>
      </c>
    </row>
    <row r="139" spans="1:10" s="103" customFormat="1" x14ac:dyDescent="0.25">
      <c r="A139" s="152"/>
      <c r="B139" s="199">
        <v>3227</v>
      </c>
      <c r="C139" s="200"/>
      <c r="D139" s="102" t="s">
        <v>169</v>
      </c>
      <c r="E139" s="88">
        <v>1423.45</v>
      </c>
      <c r="F139" s="149"/>
      <c r="G139" s="89"/>
      <c r="H139" s="151"/>
      <c r="I139" s="393">
        <f t="shared" si="13"/>
        <v>0</v>
      </c>
      <c r="J139" s="394" t="e">
        <f t="shared" si="14"/>
        <v>#DIV/0!</v>
      </c>
    </row>
    <row r="140" spans="1:10" s="103" customFormat="1" x14ac:dyDescent="0.25">
      <c r="A140" s="152">
        <v>323</v>
      </c>
      <c r="B140" s="199"/>
      <c r="C140" s="200"/>
      <c r="D140" s="39" t="s">
        <v>118</v>
      </c>
      <c r="E140" s="148">
        <f>E141+E142</f>
        <v>0</v>
      </c>
      <c r="F140" s="149"/>
      <c r="G140" s="150">
        <f>G141+G142</f>
        <v>797</v>
      </c>
      <c r="H140" s="151">
        <f>H141+H142</f>
        <v>0</v>
      </c>
      <c r="I140" s="393" t="e">
        <f t="shared" si="13"/>
        <v>#DIV/0!</v>
      </c>
      <c r="J140" s="394">
        <f t="shared" si="14"/>
        <v>0</v>
      </c>
    </row>
    <row r="141" spans="1:10" s="103" customFormat="1" x14ac:dyDescent="0.25">
      <c r="A141" s="152"/>
      <c r="B141" s="199">
        <v>3231</v>
      </c>
      <c r="C141" s="200"/>
      <c r="D141" s="102" t="s">
        <v>119</v>
      </c>
      <c r="E141" s="88">
        <v>0</v>
      </c>
      <c r="F141" s="149"/>
      <c r="G141" s="89">
        <v>664</v>
      </c>
      <c r="H141" s="151">
        <v>0</v>
      </c>
      <c r="I141" s="393" t="e">
        <f t="shared" si="13"/>
        <v>#DIV/0!</v>
      </c>
      <c r="J141" s="394">
        <f t="shared" si="14"/>
        <v>0</v>
      </c>
    </row>
    <row r="142" spans="1:10" s="103" customFormat="1" x14ac:dyDescent="0.25">
      <c r="A142" s="152"/>
      <c r="B142" s="199">
        <v>3237</v>
      </c>
      <c r="C142" s="200"/>
      <c r="D142" s="102" t="s">
        <v>104</v>
      </c>
      <c r="E142" s="88">
        <v>0</v>
      </c>
      <c r="F142" s="149"/>
      <c r="G142" s="89">
        <v>133</v>
      </c>
      <c r="H142" s="151">
        <v>0</v>
      </c>
      <c r="I142" s="393" t="e">
        <f t="shared" si="13"/>
        <v>#DIV/0!</v>
      </c>
      <c r="J142" s="394">
        <f t="shared" si="14"/>
        <v>0</v>
      </c>
    </row>
    <row r="143" spans="1:10" s="103" customFormat="1" x14ac:dyDescent="0.25">
      <c r="A143" s="152">
        <v>329</v>
      </c>
      <c r="B143" s="199"/>
      <c r="C143" s="200"/>
      <c r="D143" s="155" t="s">
        <v>113</v>
      </c>
      <c r="E143" s="148">
        <f>E144+E145+E146</f>
        <v>289.19</v>
      </c>
      <c r="F143" s="149"/>
      <c r="G143" s="150">
        <f>G145+G146</f>
        <v>266</v>
      </c>
      <c r="H143" s="151">
        <f>H145+H146</f>
        <v>52.61</v>
      </c>
      <c r="I143" s="393">
        <f t="shared" si="13"/>
        <v>18.192191984508455</v>
      </c>
      <c r="J143" s="394">
        <f t="shared" si="14"/>
        <v>19.778195488721803</v>
      </c>
    </row>
    <row r="144" spans="1:10" s="103" customFormat="1" x14ac:dyDescent="0.25">
      <c r="A144" s="152"/>
      <c r="B144" s="199">
        <v>3292</v>
      </c>
      <c r="C144" s="200"/>
      <c r="D144" s="102" t="s">
        <v>175</v>
      </c>
      <c r="E144" s="88">
        <v>14.86</v>
      </c>
      <c r="F144" s="149"/>
      <c r="G144" s="150"/>
      <c r="H144" s="151"/>
      <c r="I144" s="393">
        <f t="shared" si="13"/>
        <v>0</v>
      </c>
      <c r="J144" s="394" t="e">
        <f t="shared" si="14"/>
        <v>#DIV/0!</v>
      </c>
    </row>
    <row r="145" spans="1:13" s="103" customFormat="1" x14ac:dyDescent="0.25">
      <c r="A145" s="152"/>
      <c r="B145" s="199">
        <v>3293</v>
      </c>
      <c r="C145" s="200"/>
      <c r="D145" s="102" t="s">
        <v>108</v>
      </c>
      <c r="E145" s="88">
        <v>237.83</v>
      </c>
      <c r="F145" s="149"/>
      <c r="G145" s="89">
        <v>133</v>
      </c>
      <c r="H145" s="151">
        <v>0</v>
      </c>
      <c r="I145" s="393">
        <f t="shared" si="13"/>
        <v>0</v>
      </c>
      <c r="J145" s="394">
        <f t="shared" si="14"/>
        <v>0</v>
      </c>
    </row>
    <row r="146" spans="1:13" s="103" customFormat="1" x14ac:dyDescent="0.25">
      <c r="A146" s="152"/>
      <c r="B146" s="199">
        <v>3299</v>
      </c>
      <c r="C146" s="125"/>
      <c r="D146" s="102" t="s">
        <v>113</v>
      </c>
      <c r="E146" s="88">
        <v>36.5</v>
      </c>
      <c r="F146" s="126"/>
      <c r="G146" s="89">
        <v>133</v>
      </c>
      <c r="H146" s="85">
        <v>52.61</v>
      </c>
      <c r="I146" s="393">
        <f t="shared" si="13"/>
        <v>144.13698630136986</v>
      </c>
      <c r="J146" s="394">
        <f t="shared" si="14"/>
        <v>39.556390977443606</v>
      </c>
    </row>
    <row r="147" spans="1:13" s="103" customFormat="1" ht="25.5" x14ac:dyDescent="0.25">
      <c r="A147" s="563">
        <v>4</v>
      </c>
      <c r="B147" s="564"/>
      <c r="C147" s="565"/>
      <c r="D147" s="136" t="s">
        <v>17</v>
      </c>
      <c r="E147" s="137">
        <v>0</v>
      </c>
      <c r="F147" s="138"/>
      <c r="G147" s="139">
        <f>G148+G151</f>
        <v>820065</v>
      </c>
      <c r="H147" s="140">
        <f>H148+H151</f>
        <v>57800</v>
      </c>
      <c r="I147" s="441" t="e">
        <f t="shared" si="13"/>
        <v>#DIV/0!</v>
      </c>
      <c r="J147" s="442">
        <f t="shared" si="14"/>
        <v>7.0482217872973489</v>
      </c>
    </row>
    <row r="148" spans="1:13" s="103" customFormat="1" ht="38.25" x14ac:dyDescent="0.25">
      <c r="A148" s="566">
        <v>42</v>
      </c>
      <c r="B148" s="567"/>
      <c r="C148" s="568"/>
      <c r="D148" s="389" t="s">
        <v>39</v>
      </c>
      <c r="E148" s="141">
        <v>0</v>
      </c>
      <c r="F148" s="142">
        <v>6279270</v>
      </c>
      <c r="G148" s="143">
        <f>G149</f>
        <v>265</v>
      </c>
      <c r="H148" s="144">
        <v>0</v>
      </c>
      <c r="I148" s="443" t="e">
        <f t="shared" si="13"/>
        <v>#DIV/0!</v>
      </c>
      <c r="J148" s="444">
        <f t="shared" si="14"/>
        <v>0</v>
      </c>
    </row>
    <row r="149" spans="1:13" s="103" customFormat="1" ht="25.5" x14ac:dyDescent="0.25">
      <c r="A149" s="156">
        <v>424</v>
      </c>
      <c r="B149" s="157"/>
      <c r="C149" s="61"/>
      <c r="D149" s="390" t="s">
        <v>115</v>
      </c>
      <c r="E149" s="88">
        <v>0</v>
      </c>
      <c r="F149" s="126"/>
      <c r="G149" s="89">
        <f>G150</f>
        <v>265</v>
      </c>
      <c r="H149" s="85">
        <v>0</v>
      </c>
      <c r="I149" s="393" t="e">
        <f t="shared" si="13"/>
        <v>#DIV/0!</v>
      </c>
      <c r="J149" s="394">
        <f t="shared" si="14"/>
        <v>0</v>
      </c>
    </row>
    <row r="150" spans="1:13" s="103" customFormat="1" x14ac:dyDescent="0.25">
      <c r="A150" s="156"/>
      <c r="B150" s="199">
        <v>4241</v>
      </c>
      <c r="C150" s="61"/>
      <c r="D150" s="102" t="s">
        <v>107</v>
      </c>
      <c r="E150" s="88">
        <v>0</v>
      </c>
      <c r="F150" s="126"/>
      <c r="G150" s="89">
        <v>265</v>
      </c>
      <c r="H150" s="85">
        <v>0</v>
      </c>
      <c r="I150" s="393" t="e">
        <f t="shared" si="13"/>
        <v>#DIV/0!</v>
      </c>
      <c r="J150" s="394">
        <f t="shared" si="14"/>
        <v>0</v>
      </c>
    </row>
    <row r="151" spans="1:13" s="103" customFormat="1" ht="25.5" x14ac:dyDescent="0.25">
      <c r="A151" s="566">
        <v>45</v>
      </c>
      <c r="B151" s="567"/>
      <c r="C151" s="568"/>
      <c r="D151" s="389" t="s">
        <v>137</v>
      </c>
      <c r="E151" s="141">
        <v>0</v>
      </c>
      <c r="F151" s="142"/>
      <c r="G151" s="143">
        <f>G152</f>
        <v>819800</v>
      </c>
      <c r="H151" s="144">
        <f>H152</f>
        <v>57800</v>
      </c>
      <c r="I151" s="443" t="e">
        <f t="shared" si="13"/>
        <v>#DIV/0!</v>
      </c>
      <c r="J151" s="444">
        <f t="shared" si="14"/>
        <v>7.0505001219809706</v>
      </c>
    </row>
    <row r="152" spans="1:13" s="103" customFormat="1" ht="25.5" x14ac:dyDescent="0.25">
      <c r="A152" s="156">
        <v>451</v>
      </c>
      <c r="B152" s="157"/>
      <c r="C152" s="61"/>
      <c r="D152" s="39" t="s">
        <v>95</v>
      </c>
      <c r="E152" s="88">
        <v>0</v>
      </c>
      <c r="F152" s="126"/>
      <c r="G152" s="89">
        <f>G153</f>
        <v>819800</v>
      </c>
      <c r="H152" s="85">
        <f>H153</f>
        <v>57800</v>
      </c>
      <c r="I152" s="393" t="e">
        <f t="shared" si="13"/>
        <v>#DIV/0!</v>
      </c>
      <c r="J152" s="394">
        <f t="shared" si="14"/>
        <v>7.0505001219809706</v>
      </c>
    </row>
    <row r="153" spans="1:13" s="103" customFormat="1" ht="25.5" x14ac:dyDescent="0.25">
      <c r="A153" s="156"/>
      <c r="B153" s="199">
        <v>4511</v>
      </c>
      <c r="C153" s="61"/>
      <c r="D153" s="102" t="s">
        <v>95</v>
      </c>
      <c r="E153" s="88">
        <v>0</v>
      </c>
      <c r="F153" s="126"/>
      <c r="G153" s="89">
        <v>819800</v>
      </c>
      <c r="H153" s="85">
        <v>57800</v>
      </c>
      <c r="I153" s="393" t="e">
        <f t="shared" si="13"/>
        <v>#DIV/0!</v>
      </c>
      <c r="J153" s="394">
        <f t="shared" si="14"/>
        <v>7.0505001219809706</v>
      </c>
    </row>
    <row r="154" spans="1:13" s="103" customFormat="1" x14ac:dyDescent="0.25">
      <c r="A154" s="557" t="s">
        <v>138</v>
      </c>
      <c r="B154" s="558"/>
      <c r="C154" s="559"/>
      <c r="D154" s="166"/>
      <c r="E154" s="141">
        <f>E126</f>
        <v>2877.08</v>
      </c>
      <c r="F154" s="142"/>
      <c r="G154" s="143">
        <f>G126</f>
        <v>5385.7800000000007</v>
      </c>
      <c r="H154" s="144">
        <f>H126</f>
        <v>4878.72</v>
      </c>
      <c r="I154" s="443">
        <f t="shared" si="13"/>
        <v>169.57192709274682</v>
      </c>
      <c r="J154" s="444">
        <f t="shared" si="14"/>
        <v>90.585207713645929</v>
      </c>
    </row>
    <row r="155" spans="1:13" s="103" customFormat="1" x14ac:dyDescent="0.25">
      <c r="A155" s="569" t="s">
        <v>139</v>
      </c>
      <c r="B155" s="570"/>
      <c r="C155" s="571"/>
      <c r="D155" s="166"/>
      <c r="E155" s="141">
        <f>E147+E151</f>
        <v>0</v>
      </c>
      <c r="F155" s="142"/>
      <c r="G155" s="143">
        <f>G147</f>
        <v>820065</v>
      </c>
      <c r="H155" s="144">
        <f>H147</f>
        <v>57800</v>
      </c>
      <c r="I155" s="443" t="e">
        <f t="shared" si="13"/>
        <v>#DIV/0!</v>
      </c>
      <c r="J155" s="444">
        <f t="shared" si="14"/>
        <v>7.0482217872973489</v>
      </c>
    </row>
    <row r="156" spans="1:13" s="103" customFormat="1" x14ac:dyDescent="0.25">
      <c r="A156" s="622" t="s">
        <v>140</v>
      </c>
      <c r="B156" s="623"/>
      <c r="C156" s="624"/>
      <c r="D156" s="201"/>
      <c r="E156" s="383">
        <f>SUM(E154:E155)</f>
        <v>2877.08</v>
      </c>
      <c r="F156" s="223"/>
      <c r="G156" s="203">
        <f>SUM(G154:G155)</f>
        <v>825450.78</v>
      </c>
      <c r="H156" s="203">
        <f>SUM(H154:H155)</f>
        <v>62678.720000000001</v>
      </c>
      <c r="I156" s="398">
        <f t="shared" si="13"/>
        <v>2178.5532553839312</v>
      </c>
      <c r="J156" s="399">
        <f t="shared" si="14"/>
        <v>7.5932716424351785</v>
      </c>
    </row>
    <row r="157" spans="1:13" s="36" customFormat="1" x14ac:dyDescent="0.25">
      <c r="A157" s="551"/>
      <c r="B157" s="552"/>
      <c r="C157" s="552"/>
      <c r="D157" s="552"/>
      <c r="E157" s="552"/>
      <c r="F157" s="552"/>
      <c r="G157" s="552"/>
      <c r="H157" s="552"/>
      <c r="I157" s="552"/>
      <c r="J157" s="553"/>
    </row>
    <row r="158" spans="1:13" s="36" customFormat="1" ht="20.100000000000001" customHeight="1" x14ac:dyDescent="0.25">
      <c r="A158" s="631" t="s">
        <v>144</v>
      </c>
      <c r="B158" s="632"/>
      <c r="C158" s="632"/>
      <c r="D158" s="632"/>
      <c r="E158" s="632"/>
      <c r="F158" s="632"/>
      <c r="G158" s="632"/>
      <c r="H158" s="632"/>
      <c r="I158" s="632"/>
      <c r="J158" s="633"/>
      <c r="M158" s="42"/>
    </row>
    <row r="159" spans="1:13" s="36" customFormat="1" x14ac:dyDescent="0.25">
      <c r="A159" s="554">
        <v>4</v>
      </c>
      <c r="B159" s="555"/>
      <c r="C159" s="556"/>
      <c r="D159" s="434" t="s">
        <v>15</v>
      </c>
      <c r="E159" s="128">
        <v>0</v>
      </c>
      <c r="F159" s="129">
        <f>F163</f>
        <v>0</v>
      </c>
      <c r="G159" s="131">
        <f t="shared" ref="G159:H161" si="15">G160</f>
        <v>531</v>
      </c>
      <c r="H159" s="131">
        <f t="shared" si="15"/>
        <v>272.36</v>
      </c>
      <c r="I159" s="439" t="e">
        <f>H159/E159*100</f>
        <v>#DIV/0!</v>
      </c>
      <c r="J159" s="439">
        <f>H159/G159*100</f>
        <v>51.291902071563086</v>
      </c>
    </row>
    <row r="160" spans="1:13" s="103" customFormat="1" ht="38.25" x14ac:dyDescent="0.25">
      <c r="A160" s="557">
        <v>42</v>
      </c>
      <c r="B160" s="558"/>
      <c r="C160" s="559"/>
      <c r="D160" s="389" t="s">
        <v>39</v>
      </c>
      <c r="E160" s="141">
        <v>0</v>
      </c>
      <c r="F160" s="142">
        <v>3500</v>
      </c>
      <c r="G160" s="135">
        <f t="shared" si="15"/>
        <v>531</v>
      </c>
      <c r="H160" s="135">
        <f t="shared" si="15"/>
        <v>272.36</v>
      </c>
      <c r="I160" s="440" t="e">
        <f>H160/E160*100</f>
        <v>#DIV/0!</v>
      </c>
      <c r="J160" s="440">
        <f t="shared" ref="J160:J163" si="16">H160/G160*100</f>
        <v>51.291902071563086</v>
      </c>
    </row>
    <row r="161" spans="1:43" s="103" customFormat="1" x14ac:dyDescent="0.25">
      <c r="A161" s="226">
        <v>422</v>
      </c>
      <c r="B161" s="220"/>
      <c r="C161" s="221"/>
      <c r="D161" s="181" t="s">
        <v>114</v>
      </c>
      <c r="E161" s="173">
        <v>0</v>
      </c>
      <c r="F161" s="212"/>
      <c r="G161" s="214">
        <f t="shared" si="15"/>
        <v>531</v>
      </c>
      <c r="H161" s="214">
        <f t="shared" si="15"/>
        <v>272.36</v>
      </c>
      <c r="I161" s="386" t="e">
        <f>H161/E161*100</f>
        <v>#DIV/0!</v>
      </c>
      <c r="J161" s="386">
        <f t="shared" si="16"/>
        <v>51.291902071563086</v>
      </c>
    </row>
    <row r="162" spans="1:43" s="103" customFormat="1" x14ac:dyDescent="0.25">
      <c r="A162" s="219"/>
      <c r="B162" s="220">
        <v>4221</v>
      </c>
      <c r="C162" s="221"/>
      <c r="D162" s="182" t="s">
        <v>109</v>
      </c>
      <c r="E162" s="173">
        <v>0</v>
      </c>
      <c r="F162" s="212"/>
      <c r="G162" s="218">
        <v>531</v>
      </c>
      <c r="H162" s="218">
        <v>272.36</v>
      </c>
      <c r="I162" s="386" t="e">
        <f>H162/E162*100</f>
        <v>#DIV/0!</v>
      </c>
      <c r="J162" s="386">
        <f t="shared" si="16"/>
        <v>51.291902071563086</v>
      </c>
    </row>
    <row r="163" spans="1:43" s="36" customFormat="1" x14ac:dyDescent="0.25">
      <c r="A163" s="628" t="s">
        <v>145</v>
      </c>
      <c r="B163" s="629"/>
      <c r="C163" s="630"/>
      <c r="D163" s="225"/>
      <c r="E163" s="222">
        <v>0</v>
      </c>
      <c r="F163" s="223"/>
      <c r="G163" s="203">
        <f>G159</f>
        <v>531</v>
      </c>
      <c r="H163" s="203">
        <f>H159</f>
        <v>272.36</v>
      </c>
      <c r="I163" s="387" t="e">
        <f>H163/E163*100</f>
        <v>#DIV/0!</v>
      </c>
      <c r="J163" s="387">
        <f t="shared" si="16"/>
        <v>51.291902071563086</v>
      </c>
    </row>
    <row r="164" spans="1:43" s="103" customFormat="1" x14ac:dyDescent="0.25">
      <c r="A164" s="621"/>
      <c r="B164" s="621"/>
      <c r="C164" s="621"/>
      <c r="D164" s="621"/>
      <c r="E164" s="621"/>
      <c r="F164" s="621"/>
      <c r="G164" s="621"/>
      <c r="H164" s="621"/>
      <c r="I164" s="621"/>
      <c r="J164" s="621"/>
    </row>
    <row r="165" spans="1:43" s="36" customFormat="1" ht="25.5" customHeight="1" x14ac:dyDescent="0.25">
      <c r="A165" s="584" t="s">
        <v>73</v>
      </c>
      <c r="B165" s="585"/>
      <c r="C165" s="586"/>
      <c r="D165" s="587" t="s">
        <v>176</v>
      </c>
      <c r="E165" s="588"/>
      <c r="F165" s="588"/>
      <c r="G165" s="588"/>
      <c r="H165" s="588"/>
      <c r="I165" s="588"/>
      <c r="J165" s="589"/>
    </row>
    <row r="166" spans="1:43" s="36" customFormat="1" ht="15" customHeight="1" x14ac:dyDescent="0.25">
      <c r="A166" s="572" t="s">
        <v>146</v>
      </c>
      <c r="B166" s="573"/>
      <c r="C166" s="573"/>
      <c r="D166" s="573"/>
      <c r="E166" s="573"/>
      <c r="F166" s="573"/>
      <c r="G166" s="573"/>
      <c r="H166" s="573"/>
      <c r="I166" s="573"/>
      <c r="J166" s="574"/>
    </row>
    <row r="167" spans="1:43" s="36" customFormat="1" x14ac:dyDescent="0.25">
      <c r="A167" s="554">
        <v>3</v>
      </c>
      <c r="B167" s="555"/>
      <c r="C167" s="556"/>
      <c r="D167" s="434" t="s">
        <v>15</v>
      </c>
      <c r="E167" s="128">
        <f>E168</f>
        <v>2065.69</v>
      </c>
      <c r="F167" s="229"/>
      <c r="G167" s="131">
        <f>G168</f>
        <v>2000</v>
      </c>
      <c r="H167" s="130">
        <f>H168</f>
        <v>1362.64</v>
      </c>
      <c r="I167" s="447">
        <f t="shared" ref="I167:I172" si="17">H167/E167*100</f>
        <v>65.965367504320596</v>
      </c>
      <c r="J167" s="448">
        <f>H167/G167*100</f>
        <v>68.132000000000005</v>
      </c>
    </row>
    <row r="168" spans="1:43" s="103" customFormat="1" x14ac:dyDescent="0.25">
      <c r="A168" s="557">
        <v>32</v>
      </c>
      <c r="B168" s="558"/>
      <c r="C168" s="559"/>
      <c r="D168" s="389" t="s">
        <v>30</v>
      </c>
      <c r="E168" s="141">
        <f>E169</f>
        <v>2065.69</v>
      </c>
      <c r="F168" s="230"/>
      <c r="G168" s="135">
        <f>G169</f>
        <v>2000</v>
      </c>
      <c r="H168" s="134">
        <f>H169</f>
        <v>1362.64</v>
      </c>
      <c r="I168" s="445">
        <f t="shared" si="17"/>
        <v>65.965367504320596</v>
      </c>
      <c r="J168" s="446">
        <f t="shared" ref="J168:J172" si="18">H168/G168*100</f>
        <v>68.132000000000005</v>
      </c>
    </row>
    <row r="169" spans="1:43" s="103" customFormat="1" x14ac:dyDescent="0.25">
      <c r="A169" s="226">
        <v>329</v>
      </c>
      <c r="B169" s="227"/>
      <c r="C169" s="228"/>
      <c r="D169" s="182" t="s">
        <v>113</v>
      </c>
      <c r="E169" s="215">
        <f>E170</f>
        <v>2065.69</v>
      </c>
      <c r="F169" s="231"/>
      <c r="G169" s="218">
        <v>2000</v>
      </c>
      <c r="H169" s="213">
        <f>H170</f>
        <v>1362.64</v>
      </c>
      <c r="I169" s="396">
        <f t="shared" si="17"/>
        <v>65.965367504320596</v>
      </c>
      <c r="J169" s="397">
        <f t="shared" si="18"/>
        <v>68.132000000000005</v>
      </c>
    </row>
    <row r="170" spans="1:43" s="103" customFormat="1" x14ac:dyDescent="0.25">
      <c r="A170" s="226"/>
      <c r="B170" s="220">
        <v>3293</v>
      </c>
      <c r="C170" s="228"/>
      <c r="D170" s="182" t="s">
        <v>108</v>
      </c>
      <c r="E170" s="185">
        <v>2065.69</v>
      </c>
      <c r="F170" s="231"/>
      <c r="G170" s="218">
        <v>2000</v>
      </c>
      <c r="H170" s="217">
        <v>1362.64</v>
      </c>
      <c r="I170" s="396">
        <f t="shared" si="17"/>
        <v>65.965367504320596</v>
      </c>
      <c r="J170" s="397">
        <f t="shared" si="18"/>
        <v>68.132000000000005</v>
      </c>
    </row>
    <row r="171" spans="1:43" s="103" customFormat="1" x14ac:dyDescent="0.25">
      <c r="A171" s="226"/>
      <c r="B171" s="220">
        <v>3299</v>
      </c>
      <c r="C171" s="228"/>
      <c r="D171" s="182" t="s">
        <v>113</v>
      </c>
      <c r="E171" s="215"/>
      <c r="F171" s="231"/>
      <c r="G171" s="218"/>
      <c r="H171" s="217"/>
      <c r="I171" s="396" t="e">
        <f t="shared" si="17"/>
        <v>#DIV/0!</v>
      </c>
      <c r="J171" s="397" t="e">
        <f t="shared" si="18"/>
        <v>#DIV/0!</v>
      </c>
    </row>
    <row r="172" spans="1:43" s="36" customFormat="1" x14ac:dyDescent="0.25">
      <c r="A172" s="628" t="s">
        <v>147</v>
      </c>
      <c r="B172" s="629"/>
      <c r="C172" s="630"/>
      <c r="D172" s="225"/>
      <c r="E172" s="383">
        <f>E167</f>
        <v>2065.69</v>
      </c>
      <c r="F172" s="233"/>
      <c r="G172" s="203">
        <f>G167</f>
        <v>2000</v>
      </c>
      <c r="H172" s="203">
        <f>H167</f>
        <v>1362.64</v>
      </c>
      <c r="I172" s="400">
        <f t="shared" si="17"/>
        <v>65.965367504320596</v>
      </c>
      <c r="J172" s="401">
        <f t="shared" si="18"/>
        <v>68.132000000000005</v>
      </c>
    </row>
    <row r="173" spans="1:43" s="103" customFormat="1" x14ac:dyDescent="0.25">
      <c r="A173" s="146"/>
      <c r="B173" s="146"/>
      <c r="C173" s="146"/>
      <c r="D173" s="234"/>
      <c r="E173" s="235"/>
      <c r="F173" s="251"/>
      <c r="G173" s="236"/>
      <c r="H173" s="235"/>
      <c r="I173" s="237"/>
      <c r="J173" s="238"/>
    </row>
    <row r="174" spans="1:43" s="40" customFormat="1" ht="30" customHeight="1" x14ac:dyDescent="0.25">
      <c r="A174" s="638" t="s">
        <v>74</v>
      </c>
      <c r="B174" s="639"/>
      <c r="C174" s="640"/>
      <c r="D174" s="616" t="s">
        <v>177</v>
      </c>
      <c r="E174" s="617"/>
      <c r="F174" s="617"/>
      <c r="G174" s="617"/>
      <c r="H174" s="617"/>
      <c r="I174" s="617"/>
      <c r="J174" s="618"/>
      <c r="K174" s="36"/>
      <c r="L174" s="36"/>
      <c r="M174" s="36"/>
      <c r="N174" s="36"/>
      <c r="O174" s="36"/>
      <c r="P174" s="36"/>
      <c r="Q174" s="36"/>
      <c r="R174" s="36"/>
      <c r="S174" s="36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</row>
    <row r="175" spans="1:43" ht="15" customHeight="1" x14ac:dyDescent="0.25">
      <c r="A175" s="572" t="s">
        <v>148</v>
      </c>
      <c r="B175" s="573"/>
      <c r="C175" s="573"/>
      <c r="D175" s="573"/>
      <c r="E175" s="573"/>
      <c r="F175" s="573"/>
      <c r="G175" s="573"/>
      <c r="H175" s="573"/>
      <c r="I175" s="573"/>
      <c r="J175" s="574"/>
    </row>
    <row r="176" spans="1:43" x14ac:dyDescent="0.25">
      <c r="A176" s="554">
        <v>3</v>
      </c>
      <c r="B176" s="555"/>
      <c r="C176" s="556"/>
      <c r="D176" s="434" t="s">
        <v>15</v>
      </c>
      <c r="E176" s="128">
        <f>E177</f>
        <v>11147.060000000001</v>
      </c>
      <c r="F176" s="229"/>
      <c r="G176" s="130">
        <f>G177</f>
        <v>9000</v>
      </c>
      <c r="H176" s="130">
        <f>H177</f>
        <v>4999.62</v>
      </c>
      <c r="I176" s="449">
        <f t="shared" ref="I176:I192" si="19">H176/E176*100</f>
        <v>44.851467561850384</v>
      </c>
      <c r="J176" s="450">
        <f>H176/G176*100</f>
        <v>55.551333333333332</v>
      </c>
    </row>
    <row r="177" spans="1:10" s="103" customFormat="1" x14ac:dyDescent="0.25">
      <c r="A177" s="566">
        <v>32</v>
      </c>
      <c r="B177" s="567"/>
      <c r="C177" s="568"/>
      <c r="D177" s="389" t="s">
        <v>30</v>
      </c>
      <c r="E177" s="132">
        <f>E178</f>
        <v>11147.060000000001</v>
      </c>
      <c r="F177" s="264"/>
      <c r="G177" s="134">
        <f>G178</f>
        <v>9000</v>
      </c>
      <c r="H177" s="265">
        <f>H178</f>
        <v>4999.62</v>
      </c>
      <c r="I177" s="451">
        <f t="shared" si="19"/>
        <v>44.851467561850384</v>
      </c>
      <c r="J177" s="452">
        <f t="shared" ref="J177:J192" si="20">H177/G177*100</f>
        <v>55.551333333333332</v>
      </c>
    </row>
    <row r="178" spans="1:10" s="103" customFormat="1" x14ac:dyDescent="0.25">
      <c r="A178" s="177">
        <v>323</v>
      </c>
      <c r="B178" s="204"/>
      <c r="C178" s="205"/>
      <c r="D178" s="181" t="s">
        <v>118</v>
      </c>
      <c r="E178" s="173">
        <f>E179+E180+E181+E182+E183</f>
        <v>11147.060000000001</v>
      </c>
      <c r="F178" s="231"/>
      <c r="G178" s="213">
        <f>G179+G180</f>
        <v>9000</v>
      </c>
      <c r="H178" s="213">
        <f>H179+H180</f>
        <v>4999.62</v>
      </c>
      <c r="I178" s="402">
        <f t="shared" si="19"/>
        <v>44.851467561850384</v>
      </c>
      <c r="J178" s="403">
        <f t="shared" si="20"/>
        <v>55.551333333333332</v>
      </c>
    </row>
    <row r="179" spans="1:10" s="103" customFormat="1" x14ac:dyDescent="0.25">
      <c r="A179" s="177"/>
      <c r="B179" s="162">
        <v>3232</v>
      </c>
      <c r="C179" s="205"/>
      <c r="D179" s="182" t="s">
        <v>149</v>
      </c>
      <c r="E179" s="215">
        <v>8973.02</v>
      </c>
      <c r="F179" s="231"/>
      <c r="G179" s="217">
        <v>3000</v>
      </c>
      <c r="H179" s="217">
        <v>1647.43</v>
      </c>
      <c r="I179" s="402">
        <f t="shared" si="19"/>
        <v>18.359816427468122</v>
      </c>
      <c r="J179" s="403">
        <f t="shared" si="20"/>
        <v>54.914333333333332</v>
      </c>
    </row>
    <row r="180" spans="1:10" s="103" customFormat="1" x14ac:dyDescent="0.25">
      <c r="A180" s="177"/>
      <c r="B180" s="162">
        <v>3235</v>
      </c>
      <c r="C180" s="205"/>
      <c r="D180" s="182" t="s">
        <v>173</v>
      </c>
      <c r="E180" s="215">
        <v>1900.59</v>
      </c>
      <c r="F180" s="231"/>
      <c r="G180" s="217">
        <v>6000</v>
      </c>
      <c r="H180" s="217">
        <v>3352.19</v>
      </c>
      <c r="I180" s="402">
        <f t="shared" si="19"/>
        <v>176.37628315417845</v>
      </c>
      <c r="J180" s="403">
        <f t="shared" si="20"/>
        <v>55.869833333333332</v>
      </c>
    </row>
    <row r="181" spans="1:10" s="103" customFormat="1" x14ac:dyDescent="0.25">
      <c r="A181" s="177"/>
      <c r="B181" s="162">
        <v>3237</v>
      </c>
      <c r="C181" s="205"/>
      <c r="D181" s="182" t="s">
        <v>174</v>
      </c>
      <c r="E181" s="215">
        <v>47.78</v>
      </c>
      <c r="F181" s="231"/>
      <c r="G181" s="217">
        <v>0</v>
      </c>
      <c r="H181" s="217">
        <v>0</v>
      </c>
      <c r="I181" s="402">
        <f t="shared" si="19"/>
        <v>0</v>
      </c>
      <c r="J181" s="403" t="e">
        <f t="shared" si="20"/>
        <v>#DIV/0!</v>
      </c>
    </row>
    <row r="182" spans="1:10" s="103" customFormat="1" x14ac:dyDescent="0.25">
      <c r="A182" s="177"/>
      <c r="B182" s="162">
        <v>3239</v>
      </c>
      <c r="C182" s="205"/>
      <c r="D182" s="182" t="s">
        <v>150</v>
      </c>
      <c r="E182" s="215">
        <v>0.04</v>
      </c>
      <c r="F182" s="231"/>
      <c r="G182" s="217">
        <v>0</v>
      </c>
      <c r="H182" s="217">
        <v>0</v>
      </c>
      <c r="I182" s="402">
        <f t="shared" si="19"/>
        <v>0</v>
      </c>
      <c r="J182" s="403" t="e">
        <f t="shared" si="20"/>
        <v>#DIV/0!</v>
      </c>
    </row>
    <row r="183" spans="1:10" s="103" customFormat="1" x14ac:dyDescent="0.25">
      <c r="A183" s="177"/>
      <c r="B183" s="162">
        <v>3299</v>
      </c>
      <c r="C183" s="205"/>
      <c r="D183" s="182" t="s">
        <v>113</v>
      </c>
      <c r="E183" s="215">
        <v>225.63</v>
      </c>
      <c r="F183" s="231"/>
      <c r="G183" s="217">
        <v>0</v>
      </c>
      <c r="H183" s="217">
        <v>0</v>
      </c>
      <c r="I183" s="402">
        <f t="shared" si="19"/>
        <v>0</v>
      </c>
      <c r="J183" s="403" t="e">
        <f t="shared" si="20"/>
        <v>#DIV/0!</v>
      </c>
    </row>
    <row r="184" spans="1:10" s="103" customFormat="1" x14ac:dyDescent="0.25">
      <c r="A184" s="554">
        <v>4</v>
      </c>
      <c r="B184" s="555"/>
      <c r="C184" s="556"/>
      <c r="D184" s="434" t="s">
        <v>15</v>
      </c>
      <c r="E184" s="128">
        <f>E185+E189</f>
        <v>1451.66</v>
      </c>
      <c r="F184" s="257"/>
      <c r="G184" s="130">
        <v>0</v>
      </c>
      <c r="H184" s="130">
        <f>H189</f>
        <v>30126.880000000001</v>
      </c>
      <c r="I184" s="449">
        <f t="shared" si="19"/>
        <v>2075.339955636995</v>
      </c>
      <c r="J184" s="450" t="e">
        <f t="shared" si="20"/>
        <v>#DIV/0!</v>
      </c>
    </row>
    <row r="185" spans="1:10" s="103" customFormat="1" ht="38.25" x14ac:dyDescent="0.25">
      <c r="A185" s="605">
        <v>42</v>
      </c>
      <c r="B185" s="606"/>
      <c r="C185" s="607"/>
      <c r="D185" s="211" t="s">
        <v>39</v>
      </c>
      <c r="E185" s="132">
        <f>E186</f>
        <v>1451.66</v>
      </c>
      <c r="F185" s="380"/>
      <c r="G185" s="134">
        <v>0</v>
      </c>
      <c r="H185" s="134"/>
      <c r="I185" s="451">
        <f t="shared" si="19"/>
        <v>0</v>
      </c>
      <c r="J185" s="452" t="e">
        <f t="shared" si="20"/>
        <v>#DIV/0!</v>
      </c>
    </row>
    <row r="186" spans="1:10" s="103" customFormat="1" x14ac:dyDescent="0.25">
      <c r="A186" s="177">
        <v>422</v>
      </c>
      <c r="B186" s="204"/>
      <c r="C186" s="205"/>
      <c r="D186" s="181" t="s">
        <v>114</v>
      </c>
      <c r="E186" s="173">
        <f>E187</f>
        <v>1451.66</v>
      </c>
      <c r="F186" s="259"/>
      <c r="G186" s="213">
        <v>0</v>
      </c>
      <c r="H186" s="213"/>
      <c r="I186" s="402">
        <f t="shared" si="19"/>
        <v>0</v>
      </c>
      <c r="J186" s="403" t="e">
        <f t="shared" si="20"/>
        <v>#DIV/0!</v>
      </c>
    </row>
    <row r="187" spans="1:10" s="103" customFormat="1" x14ac:dyDescent="0.25">
      <c r="A187" s="177"/>
      <c r="B187" s="162">
        <v>4221</v>
      </c>
      <c r="C187" s="205"/>
      <c r="D187" s="182" t="s">
        <v>109</v>
      </c>
      <c r="E187" s="185">
        <v>1451.66</v>
      </c>
      <c r="F187" s="259"/>
      <c r="G187" s="213">
        <v>0</v>
      </c>
      <c r="H187" s="213"/>
      <c r="I187" s="402">
        <f t="shared" si="19"/>
        <v>0</v>
      </c>
      <c r="J187" s="403" t="e">
        <f t="shared" si="20"/>
        <v>#DIV/0!</v>
      </c>
    </row>
    <row r="188" spans="1:10" s="103" customFormat="1" x14ac:dyDescent="0.25">
      <c r="A188" s="177"/>
      <c r="B188" s="204"/>
      <c r="C188" s="205"/>
      <c r="D188" s="164"/>
      <c r="E188" s="173"/>
      <c r="F188" s="259"/>
      <c r="G188" s="213">
        <v>0</v>
      </c>
      <c r="H188" s="213"/>
      <c r="I188" s="402" t="e">
        <f t="shared" si="19"/>
        <v>#DIV/0!</v>
      </c>
      <c r="J188" s="403" t="e">
        <f t="shared" si="20"/>
        <v>#DIV/0!</v>
      </c>
    </row>
    <row r="189" spans="1:10" s="103" customFormat="1" ht="25.5" x14ac:dyDescent="0.25">
      <c r="A189" s="605">
        <v>45</v>
      </c>
      <c r="B189" s="606"/>
      <c r="C189" s="607"/>
      <c r="D189" s="389" t="s">
        <v>137</v>
      </c>
      <c r="E189" s="263">
        <v>0</v>
      </c>
      <c r="F189" s="264"/>
      <c r="G189" s="265">
        <v>0</v>
      </c>
      <c r="H189" s="134">
        <f>H190</f>
        <v>30126.880000000001</v>
      </c>
      <c r="I189" s="451" t="e">
        <f t="shared" si="19"/>
        <v>#DIV/0!</v>
      </c>
      <c r="J189" s="452" t="e">
        <f t="shared" si="20"/>
        <v>#DIV/0!</v>
      </c>
    </row>
    <row r="190" spans="1:10" s="103" customFormat="1" ht="25.5" x14ac:dyDescent="0.25">
      <c r="A190" s="177">
        <v>451</v>
      </c>
      <c r="B190" s="204"/>
      <c r="C190" s="205"/>
      <c r="D190" s="390" t="s">
        <v>52</v>
      </c>
      <c r="E190" s="215">
        <v>0</v>
      </c>
      <c r="F190" s="231"/>
      <c r="G190" s="217">
        <v>0</v>
      </c>
      <c r="H190" s="217">
        <f>H191</f>
        <v>30126.880000000001</v>
      </c>
      <c r="I190" s="402" t="e">
        <f t="shared" si="19"/>
        <v>#DIV/0!</v>
      </c>
      <c r="J190" s="403" t="e">
        <f t="shared" si="20"/>
        <v>#DIV/0!</v>
      </c>
    </row>
    <row r="191" spans="1:10" s="103" customFormat="1" ht="25.5" x14ac:dyDescent="0.25">
      <c r="A191" s="177"/>
      <c r="B191" s="162">
        <v>4511</v>
      </c>
      <c r="C191" s="205"/>
      <c r="D191" s="102" t="s">
        <v>95</v>
      </c>
      <c r="E191" s="215">
        <v>0</v>
      </c>
      <c r="F191" s="231"/>
      <c r="G191" s="217">
        <v>0</v>
      </c>
      <c r="H191" s="217">
        <v>30126.880000000001</v>
      </c>
      <c r="I191" s="402" t="e">
        <f t="shared" si="19"/>
        <v>#DIV/0!</v>
      </c>
      <c r="J191" s="403" t="e">
        <f t="shared" si="20"/>
        <v>#DIV/0!</v>
      </c>
    </row>
    <row r="192" spans="1:10" s="103" customFormat="1" x14ac:dyDescent="0.25">
      <c r="A192" s="610" t="s">
        <v>151</v>
      </c>
      <c r="B192" s="611"/>
      <c r="C192" s="612"/>
      <c r="D192" s="252"/>
      <c r="E192" s="187">
        <f>E176+E184</f>
        <v>12598.720000000001</v>
      </c>
      <c r="F192" s="253"/>
      <c r="G192" s="254">
        <f>G176</f>
        <v>9000</v>
      </c>
      <c r="H192" s="273">
        <f>H176+H184</f>
        <v>35126.5</v>
      </c>
      <c r="I192" s="400">
        <f t="shared" si="19"/>
        <v>278.81006959437144</v>
      </c>
      <c r="J192" s="401">
        <f t="shared" si="20"/>
        <v>390.29444444444448</v>
      </c>
    </row>
    <row r="193" spans="1:10" s="103" customFormat="1" x14ac:dyDescent="0.25">
      <c r="A193" s="613"/>
      <c r="B193" s="614"/>
      <c r="C193" s="614"/>
      <c r="D193" s="614"/>
      <c r="E193" s="614"/>
      <c r="F193" s="614"/>
      <c r="G193" s="614"/>
      <c r="H193" s="614"/>
      <c r="I193" s="614"/>
      <c r="J193" s="615"/>
    </row>
    <row r="194" spans="1:10" s="36" customFormat="1" ht="25.5" customHeight="1" x14ac:dyDescent="0.25">
      <c r="A194" s="584" t="s">
        <v>75</v>
      </c>
      <c r="B194" s="619"/>
      <c r="C194" s="620"/>
      <c r="D194" s="584" t="s">
        <v>178</v>
      </c>
      <c r="E194" s="585"/>
      <c r="F194" s="585"/>
      <c r="G194" s="585"/>
      <c r="H194" s="585"/>
      <c r="I194" s="585"/>
      <c r="J194" s="586"/>
    </row>
    <row r="195" spans="1:10" s="36" customFormat="1" ht="15" customHeight="1" x14ac:dyDescent="0.25">
      <c r="A195" s="631" t="s">
        <v>152</v>
      </c>
      <c r="B195" s="632"/>
      <c r="C195" s="632"/>
      <c r="D195" s="632"/>
      <c r="E195" s="632"/>
      <c r="F195" s="632"/>
      <c r="G195" s="632"/>
      <c r="H195" s="632"/>
      <c r="I195" s="632"/>
      <c r="J195" s="633"/>
    </row>
    <row r="196" spans="1:10" s="36" customFormat="1" ht="15" customHeight="1" x14ac:dyDescent="0.25">
      <c r="A196" s="554">
        <v>4</v>
      </c>
      <c r="B196" s="555"/>
      <c r="C196" s="556"/>
      <c r="D196" s="434" t="s">
        <v>15</v>
      </c>
      <c r="E196" s="128">
        <v>0</v>
      </c>
      <c r="F196" s="257" t="e">
        <f>#REF!+F197</f>
        <v>#REF!</v>
      </c>
      <c r="G196" s="131">
        <f>G197</f>
        <v>132723</v>
      </c>
      <c r="H196" s="131">
        <v>0</v>
      </c>
      <c r="I196" s="439" t="e">
        <f t="shared" ref="I196:I201" si="21">H196/E196*100</f>
        <v>#DIV/0!</v>
      </c>
      <c r="J196" s="453">
        <f>H196/G196*100</f>
        <v>0</v>
      </c>
    </row>
    <row r="197" spans="1:10" s="36" customFormat="1" ht="24.95" customHeight="1" x14ac:dyDescent="0.25">
      <c r="A197" s="557">
        <v>45</v>
      </c>
      <c r="B197" s="558"/>
      <c r="C197" s="559"/>
      <c r="D197" s="389" t="s">
        <v>137</v>
      </c>
      <c r="E197" s="141">
        <v>0</v>
      </c>
      <c r="F197" s="258">
        <v>8000000</v>
      </c>
      <c r="G197" s="143">
        <f>G198</f>
        <v>132723</v>
      </c>
      <c r="H197" s="144">
        <v>0</v>
      </c>
      <c r="I197" s="440" t="e">
        <f t="shared" si="21"/>
        <v>#DIV/0!</v>
      </c>
      <c r="J197" s="454">
        <f t="shared" ref="J197:J201" si="22">H197/G197*100</f>
        <v>0</v>
      </c>
    </row>
    <row r="198" spans="1:10" s="36" customFormat="1" ht="24.95" customHeight="1" x14ac:dyDescent="0.25">
      <c r="A198" s="625">
        <v>451</v>
      </c>
      <c r="B198" s="626"/>
      <c r="C198" s="627"/>
      <c r="D198" s="390" t="s">
        <v>52</v>
      </c>
      <c r="E198" s="88">
        <v>0</v>
      </c>
      <c r="F198" s="232"/>
      <c r="G198" s="85">
        <f>G199</f>
        <v>132723</v>
      </c>
      <c r="H198" s="85">
        <v>0</v>
      </c>
      <c r="I198" s="386" t="e">
        <f t="shared" si="21"/>
        <v>#DIV/0!</v>
      </c>
      <c r="J198" s="395">
        <f t="shared" si="22"/>
        <v>0</v>
      </c>
    </row>
    <row r="199" spans="1:10" ht="25.5" x14ac:dyDescent="0.25">
      <c r="A199" s="255"/>
      <c r="B199" s="162">
        <v>4511</v>
      </c>
      <c r="C199" s="256"/>
      <c r="D199" s="102" t="s">
        <v>52</v>
      </c>
      <c r="E199" s="215">
        <v>0</v>
      </c>
      <c r="F199" s="259"/>
      <c r="G199" s="218">
        <v>132723</v>
      </c>
      <c r="H199" s="217">
        <v>0</v>
      </c>
      <c r="I199" s="386" t="e">
        <f t="shared" si="21"/>
        <v>#DIV/0!</v>
      </c>
      <c r="J199" s="395">
        <f t="shared" si="22"/>
        <v>0</v>
      </c>
    </row>
    <row r="200" spans="1:10" x14ac:dyDescent="0.25">
      <c r="A200" s="628" t="s">
        <v>153</v>
      </c>
      <c r="B200" s="629"/>
      <c r="C200" s="630"/>
      <c r="D200" s="225"/>
      <c r="E200" s="222">
        <f>E18+E26+E56+E79+E89+E123+E156+E172+E192</f>
        <v>579779.1324958523</v>
      </c>
      <c r="F200" s="260"/>
      <c r="G200" s="203">
        <f>G196</f>
        <v>132723</v>
      </c>
      <c r="H200" s="224">
        <f>H18+H26+H56+H79+H89+H123+H156+H163+H172+H192</f>
        <v>716353.01</v>
      </c>
      <c r="I200" s="387">
        <f t="shared" si="21"/>
        <v>123.5561905990338</v>
      </c>
      <c r="J200" s="455">
        <f>H200/G200*100</f>
        <v>539.7353962764555</v>
      </c>
    </row>
    <row r="201" spans="1:10" ht="30" customHeight="1" x14ac:dyDescent="0.25">
      <c r="A201" s="596" t="s">
        <v>154</v>
      </c>
      <c r="B201" s="597"/>
      <c r="C201" s="597"/>
      <c r="D201" s="598"/>
      <c r="E201" s="261">
        <f>E200</f>
        <v>579779.1324958523</v>
      </c>
      <c r="F201" s="262"/>
      <c r="G201" s="261">
        <f>G18+G26+G56+G79+G89+G123+G156+G163+G172+G192+G200</f>
        <v>2224438.7800000003</v>
      </c>
      <c r="H201" s="261">
        <f>H200</f>
        <v>716353.01</v>
      </c>
      <c r="I201" s="456">
        <f t="shared" si="21"/>
        <v>123.5561905990338</v>
      </c>
      <c r="J201" s="457">
        <f t="shared" si="22"/>
        <v>32.203763773620238</v>
      </c>
    </row>
    <row r="203" spans="1:10" x14ac:dyDescent="0.25">
      <c r="E203" s="30"/>
      <c r="G203" s="30"/>
      <c r="H203" s="30"/>
    </row>
    <row r="204" spans="1:10" x14ac:dyDescent="0.25">
      <c r="E204" s="28"/>
      <c r="F204" s="28"/>
      <c r="G204" s="28"/>
    </row>
    <row r="205" spans="1:10" x14ac:dyDescent="0.25">
      <c r="E205" s="28"/>
      <c r="F205" s="53"/>
      <c r="G205" s="28"/>
    </row>
    <row r="206" spans="1:10" x14ac:dyDescent="0.25">
      <c r="E206" s="28"/>
      <c r="F206" s="53"/>
      <c r="G206" s="28"/>
    </row>
    <row r="207" spans="1:10" x14ac:dyDescent="0.25">
      <c r="D207" s="30"/>
      <c r="F207" s="53"/>
      <c r="G207" s="28"/>
    </row>
    <row r="208" spans="1:10" x14ac:dyDescent="0.25">
      <c r="D208" s="30"/>
      <c r="G208" s="28"/>
    </row>
    <row r="209" spans="4:7" x14ac:dyDescent="0.25">
      <c r="D209" s="30"/>
    </row>
    <row r="210" spans="4:7" x14ac:dyDescent="0.25">
      <c r="D210" s="30"/>
      <c r="G210" s="28"/>
    </row>
    <row r="211" spans="4:7" x14ac:dyDescent="0.25">
      <c r="D211" s="30"/>
    </row>
    <row r="212" spans="4:7" x14ac:dyDescent="0.25">
      <c r="D212" s="30"/>
    </row>
    <row r="213" spans="4:7" x14ac:dyDescent="0.25">
      <c r="D213" s="30"/>
    </row>
    <row r="214" spans="4:7" x14ac:dyDescent="0.25">
      <c r="D214" s="30"/>
    </row>
    <row r="215" spans="4:7" x14ac:dyDescent="0.25">
      <c r="D215" s="30"/>
    </row>
    <row r="216" spans="4:7" x14ac:dyDescent="0.25">
      <c r="D216" s="30"/>
    </row>
    <row r="217" spans="4:7" x14ac:dyDescent="0.25">
      <c r="D217" s="30"/>
    </row>
    <row r="218" spans="4:7" x14ac:dyDescent="0.25">
      <c r="D218" s="30"/>
    </row>
    <row r="219" spans="4:7" x14ac:dyDescent="0.25">
      <c r="D219" s="30"/>
    </row>
    <row r="220" spans="4:7" x14ac:dyDescent="0.25">
      <c r="D220" s="30"/>
    </row>
    <row r="221" spans="4:7" x14ac:dyDescent="0.25">
      <c r="D221" s="30"/>
    </row>
    <row r="222" spans="4:7" x14ac:dyDescent="0.25">
      <c r="D222" s="30"/>
    </row>
  </sheetData>
  <mergeCells count="92">
    <mergeCell ref="A2:J2"/>
    <mergeCell ref="A10:C10"/>
    <mergeCell ref="A20:C20"/>
    <mergeCell ref="A163:C163"/>
    <mergeCell ref="A93:C93"/>
    <mergeCell ref="A100:C100"/>
    <mergeCell ref="A117:C117"/>
    <mergeCell ref="A58:J58"/>
    <mergeCell ref="A81:J81"/>
    <mergeCell ref="A91:J91"/>
    <mergeCell ref="A125:J125"/>
    <mergeCell ref="A158:J158"/>
    <mergeCell ref="A79:C79"/>
    <mergeCell ref="B77:C77"/>
    <mergeCell ref="A123:C123"/>
    <mergeCell ref="A122:C122"/>
    <mergeCell ref="A1:J1"/>
    <mergeCell ref="A3:J3"/>
    <mergeCell ref="A5:C5"/>
    <mergeCell ref="A174:C174"/>
    <mergeCell ref="A7:C7"/>
    <mergeCell ref="A8:C8"/>
    <mergeCell ref="A172:C172"/>
    <mergeCell ref="A59:C59"/>
    <mergeCell ref="A60:C60"/>
    <mergeCell ref="A72:C72"/>
    <mergeCell ref="A82:C82"/>
    <mergeCell ref="B78:C78"/>
    <mergeCell ref="A62:C62"/>
    <mergeCell ref="A63:C63"/>
    <mergeCell ref="A76:C76"/>
    <mergeCell ref="A74:C74"/>
    <mergeCell ref="A198:C198"/>
    <mergeCell ref="A197:C197"/>
    <mergeCell ref="A200:C200"/>
    <mergeCell ref="A176:C176"/>
    <mergeCell ref="A165:C165"/>
    <mergeCell ref="A196:C196"/>
    <mergeCell ref="A195:J195"/>
    <mergeCell ref="A29:C29"/>
    <mergeCell ref="A92:C92"/>
    <mergeCell ref="A194:C194"/>
    <mergeCell ref="A71:C71"/>
    <mergeCell ref="A83:C83"/>
    <mergeCell ref="A160:C160"/>
    <mergeCell ref="A166:J166"/>
    <mergeCell ref="A168:C168"/>
    <mergeCell ref="A167:C167"/>
    <mergeCell ref="A164:J164"/>
    <mergeCell ref="A118:C118"/>
    <mergeCell ref="A121:C121"/>
    <mergeCell ref="A89:C89"/>
    <mergeCell ref="D165:J165"/>
    <mergeCell ref="A156:C156"/>
    <mergeCell ref="A159:C159"/>
    <mergeCell ref="A201:D201"/>
    <mergeCell ref="A28:J28"/>
    <mergeCell ref="A30:C30"/>
    <mergeCell ref="A52:C52"/>
    <mergeCell ref="A56:C56"/>
    <mergeCell ref="D194:J194"/>
    <mergeCell ref="A184:C184"/>
    <mergeCell ref="A189:C189"/>
    <mergeCell ref="A114:C114"/>
    <mergeCell ref="A185:C185"/>
    <mergeCell ref="A80:J80"/>
    <mergeCell ref="A175:J175"/>
    <mergeCell ref="A177:C177"/>
    <mergeCell ref="A192:C192"/>
    <mergeCell ref="A193:J193"/>
    <mergeCell ref="D174:J174"/>
    <mergeCell ref="A21:J21"/>
    <mergeCell ref="A23:C23"/>
    <mergeCell ref="A26:C26"/>
    <mergeCell ref="A6:C6"/>
    <mergeCell ref="D7:J7"/>
    <mergeCell ref="D8:J8"/>
    <mergeCell ref="D20:J20"/>
    <mergeCell ref="A9:J9"/>
    <mergeCell ref="A11:C11"/>
    <mergeCell ref="A19:J19"/>
    <mergeCell ref="A18:C18"/>
    <mergeCell ref="A22:C22"/>
    <mergeCell ref="A157:J157"/>
    <mergeCell ref="A126:C126"/>
    <mergeCell ref="A132:C132"/>
    <mergeCell ref="A127:C127"/>
    <mergeCell ref="A147:C147"/>
    <mergeCell ref="A148:C148"/>
    <mergeCell ref="A151:C151"/>
    <mergeCell ref="A154:C154"/>
    <mergeCell ref="A155:C155"/>
  </mergeCells>
  <pageMargins left="0.7" right="0.7" top="0.75" bottom="0.75" header="0.3" footer="0.3"/>
  <pageSetup paperSize="9"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L25" sqref="L25"/>
    </sheetView>
  </sheetViews>
  <sheetFormatPr defaultRowHeight="15" x14ac:dyDescent="0.25"/>
  <cols>
    <col min="1" max="1" width="13.5703125" customWidth="1"/>
    <col min="2" max="2" width="37.140625" customWidth="1"/>
    <col min="3" max="3" width="20" customWidth="1"/>
    <col min="4" max="4" width="19.140625" customWidth="1"/>
    <col min="5" max="5" width="18.7109375" customWidth="1"/>
    <col min="6" max="6" width="14.140625" customWidth="1"/>
    <col min="7" max="7" width="13.7109375" customWidth="1"/>
    <col min="10" max="10" width="19" customWidth="1"/>
  </cols>
  <sheetData>
    <row r="1" spans="1:10" ht="42" customHeight="1" x14ac:dyDescent="0.25">
      <c r="A1" s="655" t="s">
        <v>85</v>
      </c>
      <c r="B1" s="655"/>
      <c r="C1" s="655"/>
      <c r="D1" s="655"/>
      <c r="E1" s="655"/>
      <c r="F1" s="655"/>
      <c r="G1" s="655"/>
    </row>
    <row r="2" spans="1:10" ht="18" customHeight="1" x14ac:dyDescent="0.3">
      <c r="A2" s="656" t="s">
        <v>58</v>
      </c>
      <c r="B2" s="656"/>
      <c r="C2" s="656"/>
      <c r="D2" s="656"/>
      <c r="E2" s="656"/>
      <c r="F2" s="656"/>
      <c r="G2" s="656"/>
      <c r="J2" s="103"/>
    </row>
    <row r="3" spans="1:10" s="103" customFormat="1" ht="15.75" x14ac:dyDescent="0.25">
      <c r="A3" s="405"/>
      <c r="B3" s="405"/>
      <c r="C3" s="405"/>
      <c r="D3" s="405"/>
      <c r="E3" s="405"/>
      <c r="F3" s="405"/>
      <c r="G3" s="405"/>
    </row>
    <row r="4" spans="1:10" ht="15.75" x14ac:dyDescent="0.25">
      <c r="A4" s="654" t="s">
        <v>202</v>
      </c>
      <c r="B4" s="654"/>
      <c r="C4" s="654"/>
      <c r="D4" s="654"/>
      <c r="E4" s="654"/>
      <c r="F4" s="654"/>
      <c r="G4" s="654"/>
      <c r="J4" s="103"/>
    </row>
    <row r="5" spans="1:10" ht="15.75" x14ac:dyDescent="0.25">
      <c r="A5" s="404"/>
      <c r="B5" s="404"/>
      <c r="C5" s="404"/>
      <c r="D5" s="404"/>
      <c r="E5" s="404"/>
      <c r="F5" s="404"/>
      <c r="G5" s="404"/>
      <c r="J5" s="103"/>
    </row>
    <row r="6" spans="1:10" ht="25.5" x14ac:dyDescent="0.25">
      <c r="A6" s="415" t="s">
        <v>181</v>
      </c>
      <c r="B6" s="415" t="s">
        <v>182</v>
      </c>
      <c r="C6" s="416" t="s">
        <v>80</v>
      </c>
      <c r="D6" s="458" t="s">
        <v>204</v>
      </c>
      <c r="E6" s="418" t="s">
        <v>81</v>
      </c>
      <c r="F6" s="417" t="s">
        <v>83</v>
      </c>
      <c r="G6" s="417" t="s">
        <v>83</v>
      </c>
      <c r="J6" s="103"/>
    </row>
    <row r="7" spans="1:10" x14ac:dyDescent="0.25">
      <c r="A7" s="419"/>
      <c r="B7" s="419" t="s">
        <v>193</v>
      </c>
      <c r="C7" s="419">
        <v>2</v>
      </c>
      <c r="D7" s="419">
        <v>3</v>
      </c>
      <c r="E7" s="419">
        <v>4</v>
      </c>
      <c r="F7" s="120" t="s">
        <v>205</v>
      </c>
      <c r="G7" s="120" t="s">
        <v>206</v>
      </c>
      <c r="J7" s="103"/>
    </row>
    <row r="8" spans="1:10" x14ac:dyDescent="0.25">
      <c r="A8" s="420" t="s">
        <v>214</v>
      </c>
      <c r="B8" s="421" t="s">
        <v>183</v>
      </c>
      <c r="C8" s="421"/>
      <c r="D8" s="421"/>
      <c r="E8" s="421"/>
      <c r="F8" s="421"/>
      <c r="G8" s="421"/>
      <c r="J8" s="103"/>
    </row>
    <row r="9" spans="1:10" x14ac:dyDescent="0.25">
      <c r="A9" s="411"/>
      <c r="B9" s="411" t="s">
        <v>184</v>
      </c>
      <c r="C9" s="83">
        <f>' Račun prihoda i rashoda'!E32+' Račun prihoda i rashoda'!E36+' Račun prihoda i rashoda'!E40+' Račun prihoda i rashoda'!E49</f>
        <v>48632.710000000006</v>
      </c>
      <c r="D9" s="83">
        <f>' Račun prihoda i rashoda'!F32+' Račun prihoda i rashoda'!F36+' Račun prihoda i rashoda'!F40+' Račun prihoda i rashoda'!F44+' Račun prihoda i rashoda'!F48</f>
        <v>194157</v>
      </c>
      <c r="E9" s="83">
        <f>' Račun prihoda i rashoda'!G32+' Račun prihoda i rashoda'!G36+' Račun prihoda i rashoda'!G40+' Račun prihoda i rashoda'!G44+' Račun prihoda i rashoda'!G48</f>
        <v>63926.54</v>
      </c>
      <c r="F9" s="111">
        <f>E9/C9*100</f>
        <v>131.44762033618935</v>
      </c>
      <c r="G9" s="111">
        <f>E9/D9*100</f>
        <v>32.92517910762939</v>
      </c>
      <c r="J9" s="103"/>
    </row>
    <row r="10" spans="1:10" x14ac:dyDescent="0.25">
      <c r="A10" s="411"/>
      <c r="B10" s="411" t="s">
        <v>185</v>
      </c>
      <c r="C10" s="83">
        <f>' Račun prihoda i rashoda'!E84+' Račun prihoda i rashoda'!E86+' Račun prihoda i rashoda'!E89+' Račun prihoda i rashoda'!E95</f>
        <v>50270.570000000007</v>
      </c>
      <c r="D10" s="83">
        <f>' Račun prihoda i rashoda'!F84+' Račun prihoda i rashoda'!F86+' Račun prihoda i rashoda'!F89+' Račun prihoda i rashoda'!F92+' Račun prihoda i rashoda'!F95</f>
        <v>194157</v>
      </c>
      <c r="E10" s="83">
        <f>' Račun prihoda i rashoda'!G84+' Račun prihoda i rashoda'!G86+' Račun prihoda i rashoda'!G89+' Račun prihoda i rashoda'!G92+' Račun prihoda i rashoda'!G95</f>
        <v>78181.820000000007</v>
      </c>
      <c r="F10" s="111">
        <f>E10/C10*100</f>
        <v>155.52204798950956</v>
      </c>
      <c r="G10" s="111">
        <f>E10/D10*100</f>
        <v>40.267319746390811</v>
      </c>
      <c r="J10" s="103"/>
    </row>
    <row r="11" spans="1:10" x14ac:dyDescent="0.25">
      <c r="A11" s="659" t="s">
        <v>186</v>
      </c>
      <c r="B11" s="660"/>
      <c r="C11" s="195">
        <f>C9-C10</f>
        <v>-1637.8600000000006</v>
      </c>
      <c r="D11" s="195">
        <f>D9-D10</f>
        <v>0</v>
      </c>
      <c r="E11" s="195">
        <f>E9-E10</f>
        <v>-14255.280000000006</v>
      </c>
      <c r="F11" s="406"/>
      <c r="G11" s="406"/>
      <c r="J11" s="30"/>
    </row>
    <row r="12" spans="1:10" x14ac:dyDescent="0.25">
      <c r="A12" s="420" t="s">
        <v>195</v>
      </c>
      <c r="B12" s="421" t="s">
        <v>187</v>
      </c>
      <c r="C12" s="421"/>
      <c r="D12" s="421"/>
      <c r="E12" s="421"/>
      <c r="F12" s="421"/>
      <c r="G12" s="421"/>
      <c r="J12" s="30"/>
    </row>
    <row r="13" spans="1:10" x14ac:dyDescent="0.25">
      <c r="A13" s="411"/>
      <c r="B13" s="411" t="s">
        <v>184</v>
      </c>
      <c r="C13" s="83">
        <f>' Račun prihoda i rashoda'!E17</f>
        <v>7.0000000000000007E-2</v>
      </c>
      <c r="D13" s="83">
        <f>' Račun prihoda i rashoda'!F16+' Račun prihoda i rashoda'!F24</f>
        <v>140</v>
      </c>
      <c r="E13" s="83">
        <f>' Račun prihoda i rashoda'!G16+' Račun prihoda i rashoda'!G24</f>
        <v>130.79</v>
      </c>
      <c r="F13" s="111">
        <f>E13/C13*100</f>
        <v>186842.8571428571</v>
      </c>
      <c r="G13" s="111">
        <f>E13/D13*100</f>
        <v>93.421428571428564</v>
      </c>
      <c r="J13" s="30"/>
    </row>
    <row r="14" spans="1:10" x14ac:dyDescent="0.25">
      <c r="A14" s="411"/>
      <c r="B14" s="411" t="s">
        <v>185</v>
      </c>
      <c r="C14" s="83">
        <f>' Račun prihoda i rashoda'!E76</f>
        <v>275.32</v>
      </c>
      <c r="D14" s="83">
        <v>140</v>
      </c>
      <c r="E14" s="83">
        <f>' Račun prihoda i rashoda'!G72+' Račun prihoda i rashoda'!G76</f>
        <v>60.97</v>
      </c>
      <c r="F14" s="111">
        <f>E14/C14*100</f>
        <v>22.145140200493969</v>
      </c>
      <c r="G14" s="407">
        <f>E14/D14*100</f>
        <v>43.55</v>
      </c>
      <c r="J14" s="30"/>
    </row>
    <row r="15" spans="1:10" s="103" customFormat="1" x14ac:dyDescent="0.25">
      <c r="A15" s="422">
        <v>922</v>
      </c>
      <c r="B15" s="422" t="s">
        <v>55</v>
      </c>
      <c r="C15" s="408"/>
      <c r="D15" s="436">
        <f>' Račun prihoda i rashoda'!F57</f>
        <v>3318</v>
      </c>
      <c r="E15" s="408"/>
      <c r="F15" s="409"/>
      <c r="G15" s="409"/>
      <c r="J15" s="30"/>
    </row>
    <row r="16" spans="1:10" x14ac:dyDescent="0.25">
      <c r="A16" s="659" t="s">
        <v>188</v>
      </c>
      <c r="B16" s="660"/>
      <c r="C16" s="195">
        <f>C13-C14</f>
        <v>-275.25</v>
      </c>
      <c r="D16" s="195"/>
      <c r="E16" s="195">
        <f>E13-E14</f>
        <v>69.819999999999993</v>
      </c>
      <c r="F16" s="194"/>
      <c r="G16" s="194"/>
      <c r="J16" s="30"/>
    </row>
    <row r="17" spans="1:10" x14ac:dyDescent="0.25">
      <c r="A17" s="420" t="s">
        <v>199</v>
      </c>
      <c r="B17" s="421" t="s">
        <v>189</v>
      </c>
      <c r="C17" s="421"/>
      <c r="D17" s="421"/>
      <c r="E17" s="421"/>
      <c r="F17" s="421"/>
      <c r="G17" s="421"/>
      <c r="J17" s="30"/>
    </row>
    <row r="18" spans="1:10" x14ac:dyDescent="0.25">
      <c r="A18" s="411"/>
      <c r="B18" s="411" t="s">
        <v>184</v>
      </c>
      <c r="C18" s="83">
        <f>' Račun prihoda i rashoda'!E20</f>
        <v>3336.66</v>
      </c>
      <c r="D18" s="83">
        <f>' Račun prihoda i rashoda'!F20</f>
        <v>10617</v>
      </c>
      <c r="E18" s="83">
        <f>' Račun prihoda i rashoda'!G20</f>
        <v>5543.4</v>
      </c>
      <c r="F18" s="111">
        <f>E18/C18*100</f>
        <v>166.13619607631583</v>
      </c>
      <c r="G18" s="111">
        <f>E18/D18*100</f>
        <v>52.212489403786378</v>
      </c>
      <c r="J18" s="30"/>
    </row>
    <row r="19" spans="1:10" x14ac:dyDescent="0.25">
      <c r="A19" s="411"/>
      <c r="B19" s="411" t="s">
        <v>185</v>
      </c>
      <c r="C19" s="83">
        <f>' Račun prihoda i rashoda'!E74</f>
        <v>3336.66</v>
      </c>
      <c r="D19" s="83">
        <f>' Račun prihoda i rashoda'!F74</f>
        <v>10617</v>
      </c>
      <c r="E19" s="83">
        <f>' Račun prihoda i rashoda'!G74</f>
        <v>8332.6200000000008</v>
      </c>
      <c r="F19" s="111">
        <f>E19/C19*100</f>
        <v>249.72937008865154</v>
      </c>
      <c r="G19" s="111">
        <f>E19/D19*100</f>
        <v>78.483752472449851</v>
      </c>
      <c r="J19" s="30"/>
    </row>
    <row r="20" spans="1:10" x14ac:dyDescent="0.25">
      <c r="A20" s="659" t="s">
        <v>188</v>
      </c>
      <c r="B20" s="660"/>
      <c r="C20" s="195">
        <f>C18-C19</f>
        <v>0</v>
      </c>
      <c r="D20" s="195">
        <f>D18-D19</f>
        <v>0</v>
      </c>
      <c r="E20" s="195">
        <f>E18-E19</f>
        <v>-2789.2200000000012</v>
      </c>
      <c r="F20" s="194"/>
      <c r="G20" s="194"/>
      <c r="J20" s="30"/>
    </row>
    <row r="21" spans="1:10" x14ac:dyDescent="0.25">
      <c r="A21" s="420" t="s">
        <v>196</v>
      </c>
      <c r="B21" s="421" t="s">
        <v>190</v>
      </c>
      <c r="C21" s="421"/>
      <c r="D21" s="421"/>
      <c r="E21" s="421"/>
      <c r="F21" s="421"/>
      <c r="G21" s="421"/>
      <c r="J21" s="30"/>
    </row>
    <row r="22" spans="1:10" x14ac:dyDescent="0.25">
      <c r="A22" s="411"/>
      <c r="B22" s="411" t="s">
        <v>184</v>
      </c>
      <c r="C22" s="83">
        <f>' Račun prihoda i rashoda'!E12</f>
        <v>522002.45</v>
      </c>
      <c r="D22" s="83">
        <f>' Račun prihoda i rashoda'!F12</f>
        <v>1190225</v>
      </c>
      <c r="E22" s="83">
        <f>' Račun prihoda i rashoda'!G12</f>
        <v>568149.43000000005</v>
      </c>
      <c r="F22" s="111">
        <f>E22/C22*100</f>
        <v>108.84037613233426</v>
      </c>
      <c r="G22" s="111">
        <f>E22/D22*100</f>
        <v>47.734624125690523</v>
      </c>
    </row>
    <row r="23" spans="1:10" x14ac:dyDescent="0.25">
      <c r="A23" s="411"/>
      <c r="B23" s="411" t="s">
        <v>185</v>
      </c>
      <c r="C23" s="83">
        <f>' Račun prihoda i rashoda'!E67</f>
        <v>523019.50096224039</v>
      </c>
      <c r="D23" s="83">
        <f>' Račun prihoda i rashoda'!F67</f>
        <v>1190225</v>
      </c>
      <c r="E23" s="83">
        <f>' Račun prihoda i rashoda'!G67</f>
        <v>566826.52</v>
      </c>
      <c r="F23" s="111">
        <f>E23/C23*100</f>
        <v>108.37579076060537</v>
      </c>
      <c r="G23" s="111">
        <f>E23/D23*100</f>
        <v>47.62347623348527</v>
      </c>
    </row>
    <row r="24" spans="1:10" x14ac:dyDescent="0.25">
      <c r="A24" s="659" t="s">
        <v>188</v>
      </c>
      <c r="B24" s="660"/>
      <c r="C24" s="195">
        <f>C22-C23</f>
        <v>-1017.050962240377</v>
      </c>
      <c r="D24" s="195">
        <f>D22-D23</f>
        <v>0</v>
      </c>
      <c r="E24" s="195">
        <f>E22-E23</f>
        <v>1322.9100000000326</v>
      </c>
      <c r="F24" s="194"/>
      <c r="G24" s="194"/>
    </row>
    <row r="25" spans="1:10" x14ac:dyDescent="0.25">
      <c r="A25" s="420" t="s">
        <v>197</v>
      </c>
      <c r="B25" s="421" t="s">
        <v>191</v>
      </c>
      <c r="C25" s="421"/>
      <c r="D25" s="421"/>
      <c r="E25" s="421"/>
      <c r="F25" s="421"/>
      <c r="G25" s="421"/>
    </row>
    <row r="26" spans="1:10" x14ac:dyDescent="0.25">
      <c r="A26" s="411"/>
      <c r="B26" s="411" t="s">
        <v>184</v>
      </c>
      <c r="C26" s="83">
        <f>' Račun prihoda i rashoda'!E28</f>
        <v>1824.39</v>
      </c>
      <c r="D26" s="83">
        <f>' Račun prihoda i rashoda'!F28</f>
        <v>531</v>
      </c>
      <c r="E26" s="83">
        <f>' Račun prihoda i rashoda'!G28</f>
        <v>7306.63</v>
      </c>
      <c r="F26" s="111">
        <f>E26/C26*100</f>
        <v>400.49715247288134</v>
      </c>
      <c r="G26" s="111">
        <f>E26/D26*100</f>
        <v>1376.0131826741997</v>
      </c>
    </row>
    <row r="27" spans="1:10" x14ac:dyDescent="0.25">
      <c r="A27" s="411"/>
      <c r="B27" s="411" t="s">
        <v>185</v>
      </c>
      <c r="C27" s="83">
        <f>' Račun prihoda i rashoda'!E79</f>
        <v>2877.08</v>
      </c>
      <c r="D27" s="83">
        <v>531</v>
      </c>
      <c r="E27" s="83">
        <f>' Račun prihoda i rashoda'!G79</f>
        <v>62678.720000000001</v>
      </c>
      <c r="F27" s="111">
        <f>E27/C27*100</f>
        <v>2178.5532553839312</v>
      </c>
      <c r="G27" s="111">
        <f>E27/D27*100</f>
        <v>11803.902071563089</v>
      </c>
    </row>
    <row r="28" spans="1:10" s="103" customFormat="1" x14ac:dyDescent="0.25">
      <c r="A28" s="422">
        <v>922</v>
      </c>
      <c r="B28" s="422" t="s">
        <v>55</v>
      </c>
      <c r="C28" s="408"/>
      <c r="D28" s="436">
        <f>' Račun prihoda i rashoda'!F58</f>
        <v>824919.78</v>
      </c>
      <c r="E28" s="408"/>
      <c r="F28" s="409"/>
      <c r="G28" s="409"/>
    </row>
    <row r="29" spans="1:10" x14ac:dyDescent="0.25">
      <c r="A29" s="659" t="s">
        <v>188</v>
      </c>
      <c r="B29" s="660"/>
      <c r="C29" s="195">
        <f>C26-C27</f>
        <v>-1052.6899999999998</v>
      </c>
      <c r="D29" s="195"/>
      <c r="E29" s="195">
        <f>E26-E27</f>
        <v>-55372.090000000004</v>
      </c>
      <c r="F29" s="194"/>
      <c r="G29" s="194"/>
    </row>
    <row r="30" spans="1:10" ht="26.25" x14ac:dyDescent="0.25">
      <c r="A30" s="420" t="s">
        <v>198</v>
      </c>
      <c r="B30" s="423" t="s">
        <v>192</v>
      </c>
      <c r="C30" s="421"/>
      <c r="D30" s="421"/>
      <c r="E30" s="421"/>
      <c r="F30" s="421"/>
      <c r="G30" s="421"/>
    </row>
    <row r="31" spans="1:10" x14ac:dyDescent="0.25">
      <c r="A31" s="411"/>
      <c r="B31" s="411" t="s">
        <v>184</v>
      </c>
      <c r="C31" s="83">
        <f>' Račun prihoda i rashoda'!E52</f>
        <v>305.26</v>
      </c>
      <c r="D31" s="83">
        <f>' Račun prihoda i rashoda'!F52</f>
        <v>531</v>
      </c>
      <c r="E31" s="83">
        <f>' Račun prihoda i rashoda'!G52</f>
        <v>470</v>
      </c>
      <c r="F31" s="111">
        <f>E31/C31*100</f>
        <v>153.96711000458626</v>
      </c>
      <c r="G31" s="111">
        <f>E31/D31*100</f>
        <v>88.512241054613938</v>
      </c>
    </row>
    <row r="32" spans="1:10" x14ac:dyDescent="0.25">
      <c r="A32" s="411"/>
      <c r="B32" s="411" t="s">
        <v>185</v>
      </c>
      <c r="C32" s="83">
        <f>' Račun prihoda i rashoda'!E99</f>
        <v>0</v>
      </c>
      <c r="D32" s="83">
        <f>' Račun prihoda i rashoda'!F101</f>
        <v>531</v>
      </c>
      <c r="E32" s="83">
        <f>' Račun prihoda i rashoda'!G99</f>
        <v>272.36</v>
      </c>
      <c r="F32" s="410" t="e">
        <f>E32/C32*100</f>
        <v>#DIV/0!</v>
      </c>
      <c r="G32" s="111">
        <f>E32/D32*100</f>
        <v>51.291902071563086</v>
      </c>
    </row>
    <row r="33" spans="1:7" x14ac:dyDescent="0.25">
      <c r="A33" s="659" t="s">
        <v>188</v>
      </c>
      <c r="B33" s="660"/>
      <c r="C33" s="195">
        <f>C31-C32</f>
        <v>305.26</v>
      </c>
      <c r="D33" s="195">
        <f>D31-D32</f>
        <v>0</v>
      </c>
      <c r="E33" s="195">
        <f>E31-E32</f>
        <v>197.64</v>
      </c>
      <c r="F33" s="194"/>
      <c r="G33" s="194"/>
    </row>
    <row r="34" spans="1:7" x14ac:dyDescent="0.25">
      <c r="A34" s="411"/>
      <c r="B34" s="411"/>
      <c r="C34" s="92"/>
      <c r="D34" s="92"/>
      <c r="E34" s="92"/>
      <c r="F34" s="411"/>
      <c r="G34" s="411"/>
    </row>
    <row r="35" spans="1:7" x14ac:dyDescent="0.25">
      <c r="A35" s="657" t="s">
        <v>194</v>
      </c>
      <c r="B35" s="657"/>
      <c r="C35" s="195">
        <f>C9+C13+C18+C22+C26+C31</f>
        <v>576101.54</v>
      </c>
      <c r="D35" s="195">
        <f>D9+D13+D18+D22+D26+D31</f>
        <v>1396201</v>
      </c>
      <c r="E35" s="195">
        <f>E9+E13+E18+E22+E26+E31</f>
        <v>645526.79</v>
      </c>
      <c r="F35" s="412">
        <f>E35/C35*100</f>
        <v>112.05087040732438</v>
      </c>
      <c r="G35" s="412">
        <f>E35/D35*100</f>
        <v>46.234517093169252</v>
      </c>
    </row>
    <row r="36" spans="1:7" x14ac:dyDescent="0.25">
      <c r="A36" s="657" t="s">
        <v>20</v>
      </c>
      <c r="B36" s="657"/>
      <c r="C36" s="195">
        <f>C10+C14+C19+C23+C27+C32</f>
        <v>579779.13096224039</v>
      </c>
      <c r="D36" s="195">
        <f>D10+D14+D15+D19+D23+D27+D28+D32</f>
        <v>2224438.7800000003</v>
      </c>
      <c r="E36" s="195">
        <f>E10+E14+E19+E23+E27+E32</f>
        <v>716353.01</v>
      </c>
      <c r="F36" s="412">
        <f>E36/C36*100</f>
        <v>123.55619092586041</v>
      </c>
      <c r="G36" s="412">
        <f>E36/D36*100</f>
        <v>32.203763773620238</v>
      </c>
    </row>
    <row r="37" spans="1:7" s="103" customFormat="1" x14ac:dyDescent="0.25">
      <c r="A37" s="652" t="s">
        <v>200</v>
      </c>
      <c r="B37" s="653"/>
      <c r="C37" s="92"/>
      <c r="D37" s="92">
        <f>D15+D28</f>
        <v>828237.78</v>
      </c>
      <c r="E37" s="92"/>
      <c r="F37" s="411"/>
      <c r="G37" s="411"/>
    </row>
    <row r="38" spans="1:7" x14ac:dyDescent="0.25">
      <c r="A38" s="658" t="s">
        <v>91</v>
      </c>
      <c r="B38" s="658"/>
      <c r="C38" s="413">
        <f>C35-C36</f>
        <v>-3677.590962240356</v>
      </c>
      <c r="D38" s="413">
        <f>D35+D37-D36</f>
        <v>0</v>
      </c>
      <c r="E38" s="413">
        <f>E35-E36</f>
        <v>-70826.219999999972</v>
      </c>
      <c r="F38" s="414"/>
      <c r="G38" s="414"/>
    </row>
    <row r="39" spans="1:7" x14ac:dyDescent="0.25">
      <c r="A39" s="651"/>
      <c r="B39" s="651"/>
    </row>
    <row r="42" spans="1:7" x14ac:dyDescent="0.25">
      <c r="C42" s="30"/>
      <c r="D42" s="30"/>
      <c r="E42" s="30"/>
    </row>
    <row r="43" spans="1:7" x14ac:dyDescent="0.25">
      <c r="C43" s="30"/>
      <c r="D43" s="30"/>
      <c r="E43" s="30"/>
    </row>
    <row r="44" spans="1:7" x14ac:dyDescent="0.25">
      <c r="C44" s="30"/>
      <c r="D44" s="30"/>
      <c r="E44" s="30"/>
    </row>
    <row r="45" spans="1:7" x14ac:dyDescent="0.25">
      <c r="C45" s="30"/>
      <c r="D45" s="30"/>
      <c r="E45" s="30"/>
    </row>
    <row r="46" spans="1:7" x14ac:dyDescent="0.25">
      <c r="C46" s="30"/>
      <c r="D46" s="30"/>
      <c r="E46" s="30"/>
    </row>
    <row r="47" spans="1:7" x14ac:dyDescent="0.25">
      <c r="C47" s="30"/>
      <c r="D47" s="30"/>
      <c r="E47" s="30"/>
    </row>
    <row r="48" spans="1:7" x14ac:dyDescent="0.25">
      <c r="C48" s="30"/>
      <c r="D48" s="30"/>
      <c r="E48" s="30"/>
    </row>
    <row r="49" spans="3:5" x14ac:dyDescent="0.25">
      <c r="C49" s="30"/>
      <c r="D49" s="30"/>
      <c r="E49" s="30"/>
    </row>
    <row r="50" spans="3:5" x14ac:dyDescent="0.25">
      <c r="C50" s="30"/>
      <c r="D50" s="30"/>
      <c r="E50" s="30"/>
    </row>
    <row r="51" spans="3:5" x14ac:dyDescent="0.25">
      <c r="C51" s="30"/>
      <c r="D51" s="30"/>
      <c r="E51" s="30"/>
    </row>
    <row r="52" spans="3:5" x14ac:dyDescent="0.25">
      <c r="C52" s="30"/>
      <c r="D52" s="30"/>
      <c r="E52" s="30"/>
    </row>
    <row r="53" spans="3:5" x14ac:dyDescent="0.25">
      <c r="C53" s="30"/>
      <c r="D53" s="30"/>
      <c r="E53" s="30"/>
    </row>
    <row r="54" spans="3:5" x14ac:dyDescent="0.25">
      <c r="C54" s="103"/>
      <c r="D54" s="103"/>
    </row>
    <row r="55" spans="3:5" x14ac:dyDescent="0.25">
      <c r="C55" s="103"/>
      <c r="D55" s="103"/>
    </row>
    <row r="56" spans="3:5" x14ac:dyDescent="0.25">
      <c r="C56" s="30"/>
      <c r="D56" s="30"/>
    </row>
    <row r="57" spans="3:5" x14ac:dyDescent="0.25">
      <c r="C57" s="30"/>
      <c r="D57" s="30"/>
    </row>
    <row r="58" spans="3:5" x14ac:dyDescent="0.25">
      <c r="C58" s="30"/>
      <c r="D58" s="30"/>
    </row>
  </sheetData>
  <mergeCells count="14">
    <mergeCell ref="A39:B39"/>
    <mergeCell ref="A37:B37"/>
    <mergeCell ref="A4:G4"/>
    <mergeCell ref="A1:G1"/>
    <mergeCell ref="A2:G2"/>
    <mergeCell ref="A35:B35"/>
    <mergeCell ref="A36:B36"/>
    <mergeCell ref="A38:B38"/>
    <mergeCell ref="A11:B11"/>
    <mergeCell ref="A16:B16"/>
    <mergeCell ref="A20:B20"/>
    <mergeCell ref="A24:B24"/>
    <mergeCell ref="A29:B29"/>
    <mergeCell ref="A33:B3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KONTROLNA TABLICA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</cp:lastModifiedBy>
  <cp:lastPrinted>2022-10-03T17:02:09Z</cp:lastPrinted>
  <dcterms:created xsi:type="dcterms:W3CDTF">2022-08-12T12:51:27Z</dcterms:created>
  <dcterms:modified xsi:type="dcterms:W3CDTF">2023-07-15T20:02:52Z</dcterms:modified>
</cp:coreProperties>
</file>